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90b251b6a946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ia" sheetId="1" r:id="Rc4b8c97ec189445b"/>
    <x:sheet xmlns:r="http://schemas.openxmlformats.org/officeDocument/2006/relationships" name="Premissas" sheetId="2" r:id="Rad11227a4c7a485c"/>
    <x:sheet xmlns:r="http://schemas.openxmlformats.org/officeDocument/2006/relationships" name="Motor" sheetId="3" r:id="Rf57a8b0a3fbd4a5c"/>
    <x:sheet xmlns:r="http://schemas.openxmlformats.org/officeDocument/2006/relationships" name="DRE" sheetId="4" r:id="R4075650cff904692"/>
    <x:sheet xmlns:r="http://schemas.openxmlformats.org/officeDocument/2006/relationships" name="Fluxo de Caixa" sheetId="5" r:id="Rdeb7303e00a6464f"/>
    <x:sheet xmlns:r="http://schemas.openxmlformats.org/officeDocument/2006/relationships" name="Balanço" sheetId="6" r:id="Ra64f8528fe41420e"/>
    <x:sheet xmlns:r="http://schemas.openxmlformats.org/officeDocument/2006/relationships" name="Resumo" sheetId="7" r:id="R71075362c1f7490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%;[Red](0.0%);–"/>
    <x:numFmt numFmtId="201" formatCode="#,##0;[Red](#,##0);–"/>
  </x:numFmts>
  <x:fonts count="11">
    <x:font>
      <x:sz val="11"/>
      <x:name val="Carlito"/>
    </x:font>
    <x:font>
      <x:b/>
      <x:sz val="18"/>
      <x:color rgb="FFFFFFFF"/>
      <x:name val="Carlito"/>
    </x:font>
    <x:font>
      <x:sz val="10"/>
      <x:color rgb="FF5A6066"/>
      <x:name val="Carlito"/>
    </x:font>
    <x:font>
      <x:b/>
      <x:sz val="11"/>
      <x:color rgb="FFD6B57D"/>
      <x:name val="Carlito"/>
    </x:font>
    <x:font>
      <x:b/>
      <x:sz val="11"/>
      <x:color rgb="FF0000FF"/>
      <x:name val="Carlito"/>
    </x:font>
    <x:font>
      <x:b/>
      <x:sz val="11"/>
      <x:color rgb="FFFFFFFF"/>
      <x:name val="Carlito"/>
    </x:font>
    <x:font>
      <x:sz val="11"/>
      <x:color rgb="FF0000FF"/>
      <x:name val="Carlito"/>
    </x:font>
    <x:font>
      <x:b/>
      <x:sz val="11"/>
      <x:color rgb="FF18273B"/>
      <x:name val="Carlito"/>
    </x:font>
    <x:font>
      <x:b/>
      <x:sz val="11"/>
      <x:color rgb="FF008000"/>
      <x:name val="Carlito"/>
    </x:font>
    <x:font>
      <x:sz val="11"/>
      <x:color rgb="FF008000"/>
      <x:name val="Carlito"/>
    </x:font>
    <x:font>
      <x:sz val="11"/>
      <x:color rgb="FF18273B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0D1A2B"/>
      </x:patternFill>
    </x:fill>
    <x:fill>
      <x:patternFill patternType="solid">
        <x:fgColor rgb="FFEAE7E0"/>
      </x:patternFill>
    </x:fill>
    <x:fill>
      <x:patternFill patternType="solid">
        <x:fgColor rgb="FFF4EFE6"/>
      </x:patternFill>
    </x:fill>
    <x:fill>
      <x:patternFill patternType="solid">
        <x:fgColor rgb="FFFFF2B6"/>
      </x:patternFill>
    </x:fill>
    <x:fill>
      <x:patternFill patternType="solid">
        <x:fgColor rgb="FFFAF8F4"/>
      </x:patternFill>
    </x:fill>
    <x:fill>
      <x:patternFill patternType="solid">
        <x:fgColor rgb="FFEDE7DC"/>
      </x:patternFill>
    </x:fill>
    <x:fill>
      <x:patternFill patternType="solid">
        <x:fgColor rgb="FFF7F4ED"/>
      </x:patternFill>
    </x:fill>
  </x:fills>
  <x:borders count="2">
    <x:border/>
    <x:border/>
  </x:borders>
  <x:cellStyleXfs count="1">
    <x:xf numFmtId="0" fontId="0" fillId="0" borderId="0"/>
  </x:cellStyleXfs>
  <x:cellXfs count="6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5" fillId="2" borderId="0" xfId="0" applyNumberFormat="1" applyFont="1" applyFill="1" applyBorder="1"/>
    <x:xf numFmtId="0" fontId="5" fillId="2" borderId="1" xfId="0" applyNumberFormat="1" applyFont="1" applyFill="1" applyBorder="1"/>
    <x:xf numFmtId="0" fontId="0" fillId="6" borderId="0" xfId="0" applyNumberFormat="1" applyFont="1" applyFill="1" applyBorder="1"/>
    <x:xf numFmtId="0" fontId="0" fillId="6" borderId="1" xfId="0" applyNumberFormat="1" applyFont="1" applyFill="1" applyBorder="1"/>
    <x:xf numFmtId="0" fontId="6" fillId="6" borderId="0" xfId="0" applyNumberFormat="1" applyFont="1" applyFill="1" applyBorder="1"/>
    <x:xf numFmtId="0" fontId="6" fillId="6" borderId="1" xfId="0" applyNumberFormat="1" applyFont="1" applyFill="1" applyBorder="1"/>
    <x:xf numFmtId="200" fontId="6" fillId="6" borderId="0" xfId="0" applyNumberFormat="1" applyFont="1" applyFill="1" applyBorder="1"/>
    <x:xf numFmtId="200" fontId="6" fillId="6" borderId="1" xfId="0" applyNumberFormat="1" applyFont="1" applyFill="1" applyBorder="1"/>
    <x:xf numFmtId="201" fontId="6" fillId="6" borderId="0" xfId="0" applyNumberFormat="1" applyFont="1" applyFill="1" applyBorder="1"/>
    <x:xf numFmtId="201" fontId="6" fillId="6" borderId="1" xfId="0" applyNumberFormat="1" applyFont="1" applyFill="1" applyBorder="1"/>
    <x:xf numFmtId="0" fontId="6" fillId="0" borderId="0" xfId="0" applyNumberFormat="1" applyFont="1" applyFill="1" applyBorder="1"/>
    <x:xf numFmtId="0" fontId="6" fillId="0" borderId="1" xfId="0" applyNumberFormat="1" applyFont="1" applyFill="1" applyBorder="1"/>
    <x:xf numFmtId="0" fontId="0" fillId="7" borderId="0" xfId="0" applyNumberFormat="1" applyFont="1" applyFill="1" applyBorder="1"/>
    <x:xf numFmtId="0" fontId="7" fillId="7" borderId="0" xfId="0" applyNumberFormat="1" applyFont="1" applyFill="1" applyBorder="1"/>
    <x:xf numFmtId="0" fontId="0" fillId="7" borderId="1" xfId="0" applyNumberFormat="1" applyFont="1" applyFill="1" applyBorder="1"/>
    <x:xf numFmtId="0" fontId="7" fillId="7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0" fontId="6" fillId="0" borderId="0" xfId="0" applyNumberFormat="1" applyFont="1" applyFill="1" applyBorder="1"/>
    <x:xf numFmtId="200" fontId="6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1" fontId="6" fillId="0" borderId="0" xfId="0" applyNumberFormat="1" applyFont="1" applyFill="1" applyBorder="1"/>
    <x:xf numFmtId="201" fontId="6" fillId="0" borderId="1" xfId="0" applyNumberFormat="1" applyFont="1" applyFill="1" applyBorder="1"/>
    <x:xf numFmtId="201" fontId="7" fillId="7" borderId="0" xfId="0" applyNumberFormat="1" applyFont="1" applyFill="1" applyBorder="1"/>
    <x:xf numFmtId="201" fontId="7" fillId="7" borderId="1" xfId="0" applyNumberFormat="1" applyFont="1" applyFill="1" applyBorder="1"/>
    <x:xf numFmtId="0" fontId="7" fillId="3" borderId="0" xfId="0" applyNumberFormat="1" applyFont="1" applyFill="1" applyBorder="1"/>
    <x:xf numFmtId="0" fontId="7" fillId="3" borderId="0" xfId="0" applyNumberFormat="1" applyFont="1" applyFill="1" applyBorder="1" applyAlignment="1">
      <x:alignment horizontal="right"/>
    </x:xf>
    <x:xf numFmtId="0" fontId="7" fillId="3" borderId="1" xfId="0" applyNumberFormat="1" applyFont="1" applyFill="1" applyBorder="1"/>
    <x:xf numFmtId="0" fontId="7" fillId="3" borderId="1" xfId="0" applyNumberFormat="1" applyFont="1" applyFill="1" applyBorder="1" applyAlignment="1">
      <x:alignment horizontal="right"/>
    </x:xf>
    <x:xf numFmtId="201" fontId="0" fillId="8" borderId="0" xfId="0" applyNumberFormat="1" applyFont="1" applyFill="1" applyBorder="1"/>
    <x:xf numFmtId="200" fontId="0" fillId="8" borderId="0" xfId="0" applyNumberFormat="1" applyFont="1" applyFill="1" applyBorder="1"/>
    <x:xf numFmtId="201" fontId="8" fillId="8" borderId="0" xfId="0" applyNumberFormat="1" applyFont="1" applyFill="1" applyBorder="1"/>
    <x:xf numFmtId="200" fontId="8" fillId="8" borderId="0" xfId="0" applyNumberFormat="1" applyFont="1" applyFill="1" applyBorder="1"/>
    <x:xf numFmtId="201" fontId="0" fillId="8" borderId="1" xfId="0" applyNumberFormat="1" applyFont="1" applyFill="1" applyBorder="1"/>
    <x:xf numFmtId="200" fontId="0" fillId="8" borderId="1" xfId="0" applyNumberFormat="1" applyFont="1" applyFill="1" applyBorder="1"/>
    <x:xf numFmtId="201" fontId="8" fillId="8" borderId="1" xfId="0" applyNumberFormat="1" applyFont="1" applyFill="1" applyBorder="1"/>
    <x:xf numFmtId="200" fontId="8" fillId="8" borderId="1" xfId="0" applyNumberFormat="1" applyFont="1" applyFill="1" applyBorder="1"/>
    <x:xf numFmtId="0" fontId="9" fillId="0" borderId="0" xfId="0" applyNumberFormat="1" applyFont="1" applyFill="1" applyBorder="1"/>
    <x:xf numFmtId="0" fontId="8" fillId="7" borderId="0" xfId="0" applyNumberFormat="1" applyFont="1" applyFill="1" applyBorder="1"/>
    <x:xf numFmtId="201" fontId="9" fillId="0" borderId="0" xfId="0" applyNumberFormat="1" applyFont="1" applyFill="1" applyBorder="1"/>
    <x:xf numFmtId="201" fontId="8" fillId="7" borderId="0" xfId="0" applyNumberFormat="1" applyFont="1" applyFill="1" applyBorder="1"/>
    <x:xf numFmtId="0" fontId="9" fillId="0" borderId="1" xfId="0" applyNumberFormat="1" applyFont="1" applyFill="1" applyBorder="1"/>
    <x:xf numFmtId="0" fontId="8" fillId="7" borderId="1" xfId="0" applyNumberFormat="1" applyFont="1" applyFill="1" applyBorder="1"/>
    <x:xf numFmtId="201" fontId="9" fillId="0" borderId="1" xfId="0" applyNumberFormat="1" applyFont="1" applyFill="1" applyBorder="1"/>
    <x:xf numFmtId="201" fontId="8" fillId="7" borderId="1" xfId="0" applyNumberFormat="1" applyFont="1" applyFill="1" applyBorder="1"/>
    <x:xf numFmtId="0" fontId="10" fillId="0" borderId="0" xfId="0" applyNumberFormat="1" applyFont="1" applyFill="1" applyBorder="1"/>
    <x:xf numFmtId="0" fontId="10" fillId="0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60a555a7f844d0" /><Relationship Type="http://schemas.openxmlformats.org/officeDocument/2006/relationships/theme" Target="/xl/theme/theme1.xml" Id="Rf6be8aed64774fc8" /><Relationship Type="http://schemas.openxmlformats.org/officeDocument/2006/relationships/sharedStrings" Target="/xl/sharedStrings.xml" Id="Rf38746152bba4afb" /><Relationship Type="http://schemas.openxmlformats.org/officeDocument/2006/relationships/worksheet" Target="/xl/worksheets/sheet1.xml" Id="Rc4b8c97ec189445b" /><Relationship Type="http://schemas.openxmlformats.org/officeDocument/2006/relationships/worksheet" Target="/xl/worksheets/sheet2.xml" Id="Rad11227a4c7a485c" /><Relationship Type="http://schemas.openxmlformats.org/officeDocument/2006/relationships/worksheet" Target="/xl/worksheets/sheet3.xml" Id="Rf57a8b0a3fbd4a5c" /><Relationship Type="http://schemas.openxmlformats.org/officeDocument/2006/relationships/worksheet" Target="/xl/worksheets/sheet4.xml" Id="R4075650cff904692" /><Relationship Type="http://schemas.openxmlformats.org/officeDocument/2006/relationships/worksheet" Target="/xl/worksheets/sheet5.xml" Id="Rdeb7303e00a6464f" /><Relationship Type="http://schemas.openxmlformats.org/officeDocument/2006/relationships/worksheet" Target="/xl/worksheets/sheet6.xml" Id="Ra64f8528fe41420e" /><Relationship Type="http://schemas.openxmlformats.org/officeDocument/2006/relationships/worksheet" Target="/xl/worksheets/sheet7.xml" Id="R71075362c1f74909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ef40539f85de4c2f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Receita e caixa · série mensal</a:t>
            </a:r>
          </a:p>
        </c:rich>
      </c:tx>
      <c:overlay val="0"/>
    </c:title>
    <c:plotArea>
      <c:lineChart>
        <c:grouping val="standard"/>
        <c:varyColors val="0"/>
        <c:ser>
          <c:idx val="0"/>
          <c:order val="0"/>
          <c:tx>
            <c:v>JAN</c:v>
          </c:tx>
          <c:marker>
            <c:symbol val="none"/>
          </c:marker>
          <c:cat>
            <c:strRef>
              <c:f>'Resumo'!$B$29:$B$30</c:f>
              <c:strCache>
                <c:ptCount val="0"/>
              </c:strCache>
            </c:strRef>
          </c:cat>
          <c:val>
            <c:numRef>
              <c:f>'Resumo'!$C$29:$C$30</c:f>
              <c:numCache>
                <c:formatCode>#,##0;[Red](#,##0);–</c:formatCode>
                <c:ptCount val="0"/>
              </c:numCache>
            </c:numRef>
          </c:val>
          <c:smooth val="0"/>
        </c:ser>
        <c:ser>
          <c:idx val="1"/>
          <c:order val="1"/>
          <c:tx>
            <c:v>FEV</c:v>
          </c:tx>
          <c:marker>
            <c:symbol val="none"/>
          </c:marker>
          <c:cat>
            <c:strRef>
              <c:f>'Resumo'!$B$29:$B$30</c:f>
              <c:strCache>
                <c:ptCount val="0"/>
              </c:strCache>
            </c:strRef>
          </c:cat>
          <c:val>
            <c:numRef>
              <c:f>'Resumo'!$D$29:$D$30</c:f>
              <c:numCache>
                <c:formatCode>#,##0;[Red](#,##0);–</c:formatCode>
                <c:ptCount val="0"/>
              </c:numCache>
            </c:numRef>
          </c:val>
          <c:smooth val="0"/>
        </c:ser>
        <c:ser>
          <c:idx val="2"/>
          <c:order val="2"/>
          <c:tx>
            <c:v>MAR</c:v>
          </c:tx>
          <c:marker>
            <c:symbol val="none"/>
          </c:marker>
          <c:cat>
            <c:strRef>
              <c:f>'Resumo'!$B$29:$B$30</c:f>
              <c:strCache>
                <c:ptCount val="0"/>
              </c:strCache>
            </c:strRef>
          </c:cat>
          <c:val>
            <c:numRef>
              <c:f>'Resumo'!$E$29:$E$30</c:f>
              <c:numCache>
                <c:formatCode>#,##0;[Red](#,##0);–</c:formatCode>
                <c:ptCount val="0"/>
              </c:numCache>
            </c:numRef>
          </c:val>
          <c:smooth val="0"/>
        </c:ser>
        <c:ser>
          <c:idx val="3"/>
          <c:order val="3"/>
          <c:tx>
            <c:v>ABR</c:v>
          </c:tx>
          <c:marker>
            <c:symbol val="none"/>
          </c:marker>
          <c:cat>
            <c:strRef>
              <c:f>'Resumo'!$B$29:$B$30</c:f>
              <c:strCache>
                <c:ptCount val="0"/>
              </c:strCache>
            </c:strRef>
          </c:cat>
          <c:val>
            <c:numRef>
              <c:f>'Resumo'!$F$29:$F$30</c:f>
              <c:numCache>
                <c:formatCode>#,##0;[Red](#,##0);–</c:formatCode>
                <c:ptCount val="0"/>
              </c:numCache>
            </c:numRef>
          </c:val>
          <c:smooth val="0"/>
        </c:ser>
        <c:ser>
          <c:idx val="4"/>
          <c:order val="4"/>
          <c:tx>
            <c:v>MAI</c:v>
          </c:tx>
          <c:marker>
            <c:symbol val="none"/>
          </c:marker>
          <c:cat>
            <c:strRef>
              <c:f>'Resumo'!$B$29:$B$30</c:f>
              <c:strCache>
                <c:ptCount val="0"/>
              </c:strCache>
            </c:strRef>
          </c:cat>
          <c:val>
            <c:numRef>
              <c:f>'Resumo'!$G$29:$G$30</c:f>
              <c:numCache>
                <c:formatCode>#,##0;[Red](#,##0);–</c:formatCode>
                <c:ptCount val="0"/>
              </c:numCache>
            </c:numRef>
          </c:val>
          <c:smooth val="0"/>
        </c:ser>
        <c:ser>
          <c:idx val="5"/>
          <c:order val="5"/>
          <c:tx>
            <c:v>JUN</c:v>
          </c:tx>
          <c:marker>
            <c:symbol val="none"/>
          </c:marker>
          <c:cat>
            <c:strRef>
              <c:f>'Resumo'!$B$29:$B$30</c:f>
              <c:strCache>
                <c:ptCount val="0"/>
              </c:strCache>
            </c:strRef>
          </c:cat>
          <c:val>
            <c:numRef>
              <c:f>'Resumo'!$H$29:$H$30</c:f>
              <c:numCache>
                <c:formatCode>#,##0;[Red](#,##0);–</c:formatCode>
                <c:ptCount val="0"/>
              </c:numCache>
            </c:numRef>
          </c:val>
          <c:smooth val="0"/>
        </c:ser>
        <c:ser>
          <c:idx val="6"/>
          <c:order val="6"/>
          <c:tx>
            <c:v>JUL</c:v>
          </c:tx>
          <c:marker>
            <c:symbol val="none"/>
          </c:marker>
          <c:cat>
            <c:strRef>
              <c:f>'Resumo'!$B$29:$B$30</c:f>
              <c:strCache>
                <c:ptCount val="0"/>
              </c:strCache>
            </c:strRef>
          </c:cat>
          <c:val>
            <c:numRef>
              <c:f>'Resumo'!$I$29:$I$30</c:f>
              <c:numCache>
                <c:formatCode>#,##0;[Red](#,##0);–</c:formatCode>
                <c:ptCount val="0"/>
              </c:numCache>
            </c:numRef>
          </c:val>
          <c:smooth val="0"/>
        </c:ser>
        <c:ser>
          <c:idx val="7"/>
          <c:order val="7"/>
          <c:tx>
            <c:v>AGO</c:v>
          </c:tx>
          <c:marker>
            <c:symbol val="none"/>
          </c:marker>
          <c:cat>
            <c:strRef>
              <c:f>'Resumo'!$B$29:$B$30</c:f>
              <c:strCache>
                <c:ptCount val="0"/>
              </c:strCache>
            </c:strRef>
          </c:cat>
          <c:val>
            <c:numRef>
              <c:f>'Resumo'!$J$29:$J$30</c:f>
              <c:numCache>
                <c:formatCode>#,##0;[Red](#,##0);–</c:formatCode>
                <c:ptCount val="0"/>
              </c:numCache>
            </c:numRef>
          </c:val>
          <c:smooth val="0"/>
        </c:ser>
        <c:ser>
          <c:idx val="8"/>
          <c:order val="8"/>
          <c:tx>
            <c:v>SET</c:v>
          </c:tx>
          <c:marker>
            <c:symbol val="none"/>
          </c:marker>
          <c:cat>
            <c:strRef>
              <c:f>'Resumo'!$B$29:$B$30</c:f>
              <c:strCache>
                <c:ptCount val="0"/>
              </c:strCache>
            </c:strRef>
          </c:cat>
          <c:val>
            <c:numRef>
              <c:f>'Resumo'!$K$29:$K$30</c:f>
              <c:numCache>
                <c:formatCode>#,##0;[Red](#,##0);–</c:formatCode>
                <c:ptCount val="0"/>
              </c:numCache>
            </c:numRef>
          </c:val>
          <c:smooth val="0"/>
        </c:ser>
        <c:ser>
          <c:idx val="9"/>
          <c:order val="9"/>
          <c:tx>
            <c:v>OUT</c:v>
          </c:tx>
          <c:marker>
            <c:symbol val="none"/>
          </c:marker>
          <c:cat>
            <c:strRef>
              <c:f>'Resumo'!$B$29:$B$30</c:f>
              <c:strCache>
                <c:ptCount val="0"/>
              </c:strCache>
            </c:strRef>
          </c:cat>
          <c:val>
            <c:numRef>
              <c:f>'Resumo'!$L$29:$L$30</c:f>
              <c:numCache>
                <c:formatCode>#,##0;[Red](#,##0);–</c:formatCode>
                <c:ptCount val="0"/>
              </c:numCache>
            </c:numRef>
          </c:val>
          <c:smooth val="0"/>
        </c:ser>
        <c:ser>
          <c:idx val="10"/>
          <c:order val="10"/>
          <c:tx>
            <c:v>NOV</c:v>
          </c:tx>
          <c:marker>
            <c:symbol val="none"/>
          </c:marker>
          <c:cat>
            <c:strRef>
              <c:f>'Resumo'!$B$29:$B$30</c:f>
              <c:strCache>
                <c:ptCount val="0"/>
              </c:strCache>
            </c:strRef>
          </c:cat>
          <c:val>
            <c:numRef>
              <c:f>'Resumo'!$M$29:$M$30</c:f>
              <c:numCache>
                <c:formatCode>#,##0;[Red](#,##0);–</c:formatCode>
                <c:ptCount val="0"/>
              </c:numCache>
            </c:numRef>
          </c:val>
          <c:smooth val="0"/>
        </c:ser>
        <c:ser>
          <c:idx val="11"/>
          <c:order val="11"/>
          <c:tx>
            <c:v>DEZ</c:v>
          </c:tx>
          <c:marker>
            <c:symbol val="none"/>
          </c:marker>
          <c:cat>
            <c:strRef>
              <c:f>'Resumo'!$B$29:$B$30</c:f>
              <c:strCache>
                <c:ptCount val="0"/>
              </c:strCache>
            </c:strRef>
          </c:cat>
          <c:val>
            <c:numRef>
              <c:f>'Resumo'!$N$29:$N$30</c:f>
              <c:numCache>
                <c:formatCode>#,##0;[Red](#,##0);–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5</xdr:col>
      <xdr:colOff>0</xdr:colOff>
      <xdr:row>5</xdr:row>
      <xdr:rowOff>0</xdr:rowOff>
    </xdr:from>
    <xdr:to>
      <xdr:col>14</xdr:col>
      <xdr:colOff>0</xdr:colOff>
      <xdr:row>17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ef40539f85de4c2f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/xl/drawings/drawing1.xml" Id="R79149110cc4344a0" /></Relationships>
</file>

<file path=xl/worksheets/sheet1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4" hidden="0" customWidth="1"/>
    <x:col min="2" max="2" width="34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</x:cols>
  <x:sheetData>
    <x:row r="1" ht="24" customHeight="1">
      <x:c r="A1" s="4" t="str">
        <x:v>ATELIER EXECUTIVO | LABORATÓRIO FP&amp;A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</x:row>
    <x:row r="2" ht="24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</x:row>
    <x:row r="3" ht="22" customHeight="1">
      <x:c r="A3" s="9" t="str">
        <x:v>Modelo integrado de demonstração · 12 meses de dados 100% fictícios</x:v>
      </x:c>
      <x:c r="B3" s="9"/>
      <x:c r="C3" s="9"/>
      <x:c r="D3" s="9"/>
      <x:c r="E3" s="9"/>
      <x:c r="F3" s="9"/>
      <x:c r="G3" s="9"/>
      <x:c r="H3" s="9"/>
      <x:c r="I3" s="9"/>
      <x:c r="J3" s="9"/>
      <x:c r="K3" s="9"/>
      <x:c r="L3" s="9"/>
      <x:c r="M3" s="9"/>
      <x:c r="N3" s="9"/>
    </x:row>
    <x:row r="5" ht="27" customHeight="1">
      <x:c r="B5" s="12" t="str">
        <x:v>MODELO DIDÁTICO — NÃO REPRESENTA UMA EMPRESA REAL</x:v>
      </x:c>
      <x:c r="C5" s="12"/>
      <x:c r="D5" s="12"/>
      <x:c r="E5" s="12"/>
      <x:c r="F5" s="12"/>
      <x:c r="G5" s="12"/>
      <x:c r="H5" s="12"/>
      <x:c r="I5" s="12"/>
      <x:c r="J5" s="12"/>
      <x:c r="K5" s="12"/>
      <x:c r="L5" s="12"/>
    </x:row>
    <x:row r="7" ht="24" customHeight="1">
      <x:c r="B7" t="str">
        <x:v>OBJETIVO: explorar o efeito de crescimento, churn, custos, DSO e CAPEX sobre resultado e caixa.</x:v>
      </x:c>
    </x:row>
    <x:row r="9" ht="24" customHeight="1">
      <x:c r="B9" t="str">
        <x:v>1. Em Premissas!B5, selecione Base, Expansão ou Pressão.</x:v>
      </x:c>
    </x:row>
    <x:row r="10" ht="24" customHeight="1">
      <x:c r="B10" t="str">
        <x:v>2. Premissas contém parâmetros editáveis e o balanço inicial de teste.</x:v>
      </x:c>
    </x:row>
    <x:row r="11" ht="24" customHeight="1">
      <x:c r="B11" t="str">
        <x:v>3. Motor calcula clientes, receita, custos e componentes do giro.</x:v>
      </x:c>
    </x:row>
    <x:row r="12" ht="24" customHeight="1">
      <x:c r="B12" t="str">
        <x:v>4. DRE mostra o resultado mensal; Fluxo de Caixa é derivado pelo método indireto.</x:v>
      </x:c>
    </x:row>
    <x:row r="13" ht="24" customHeight="1">
      <x:c r="B13" t="str">
        <x:v>5. Balanço reconcilia ativos, passivos e patrimônio em cada mês.</x:v>
      </x:c>
    </x:row>
    <x:row r="14" ht="24" customHeight="1">
      <x:c r="B14" t="str">
        <x:v>6. Resumo contém indicadores do ano e os testes de consistência.</x:v>
      </x:c>
    </x:row>
    <x:row r="16" ht="24" customHeight="1">
      <x:c r="B16" s="14" t="str">
        <x:v>CAVEAT: 30 dias/mês; lucro tributado no mesmo mês; sem impostos indiretos, inadimplência ou inflação.</x:v>
      </x:c>
      <x:c r="C16" s="14"/>
      <x:c r="D16" s="14"/>
      <x:c r="E16" s="14"/>
      <x:c r="F16" s="14"/>
      <x:c r="G16" s="14"/>
      <x:c r="H16" s="14"/>
      <x:c r="I16" s="14"/>
      <x:c r="J16" s="14"/>
      <x:c r="K16" s="14"/>
      <x:c r="L16" s="14"/>
    </x:row>
    <x:row r="17" ht="24" customHeight="1">
      <x:c r="B17" s="14" t="str">
        <x:v>A margem da unidade é didática; não reproduz contratos, métricas ou cenários empresariais.</x:v>
      </x:c>
      <x:c r="C17" s="14"/>
      <x:c r="D17" s="14"/>
      <x:c r="E17" s="14"/>
      <x:c r="F17" s="14"/>
      <x:c r="G17" s="14"/>
      <x:c r="H17" s="14"/>
      <x:c r="I17" s="14"/>
      <x:c r="J17" s="14"/>
      <x:c r="K17" s="14"/>
      <x:c r="L17" s="14"/>
    </x:row>
    <x:row r="19" ht="24" customHeight="1">
      <x:c r="B19" t="str">
        <x:v>EXPERIÊNCIA PROFISSIONAL: participação documentada em revisão colaborativa de orçamento e cenários de 2026.</x:v>
      </x:c>
    </x:row>
    <x:row r="20" ht="24" customHeight="1">
      <x:c r="B20" t="str">
        <x:v>MODELO AQUI APRESENTADO: reconstrução inédita para fins de portfólio, criada em 2026.</x:v>
      </x:c>
    </x:row>
    <x:row r="22" ht="24" customHeight="1">
      <x:c r="B22" t="str">
        <x:v>Desenvolvimento editorial: Atelier Executivo · Finanças, Dados &amp; Estratégia</x:v>
      </x:c>
    </x:row>
  </x:sheetData>
  <x:mergeCells>
    <x:mergeCell ref="A1:N2"/>
    <x:mergeCell ref="A3:N3"/>
    <x:mergeCell ref="B5:L5"/>
    <x:mergeCell ref="B7:L7"/>
    <x:mergeCell ref="B9:L9"/>
    <x:mergeCell ref="B10:L10"/>
    <x:mergeCell ref="B11:L11"/>
    <x:mergeCell ref="B12:L12"/>
    <x:mergeCell ref="B13:L13"/>
    <x:mergeCell ref="B14:L14"/>
    <x:mergeCell ref="B16:L16"/>
    <x:mergeCell ref="B17:L17"/>
    <x:mergeCell ref="B19:L19"/>
    <x:mergeCell ref="B20:L20"/>
    <x:mergeCell ref="B22:L2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4" hidden="0" customWidth="1"/>
    <x:col min="2" max="2" width="34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</x:cols>
  <x:sheetData>
    <x:row r="1" ht="24" customHeight="1">
      <x:c r="A1" s="4" t="str">
        <x:v>PREMISSAS | MOTOR DE CENÁRIOS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</x:row>
    <x:row r="2" ht="24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</x:row>
    <x:row r="3" ht="22" customHeight="1">
      <x:c r="A3" s="9" t="str">
        <x:v>Valores em R$, períodos mensais · Células azuis indicam entradas do usuário</x:v>
      </x:c>
      <x:c r="B3" s="9"/>
      <x:c r="C3" s="9"/>
      <x:c r="D3" s="9"/>
      <x:c r="E3" s="9"/>
      <x:c r="F3" s="9"/>
      <x:c r="G3" s="9"/>
      <x:c r="H3" s="9"/>
      <x:c r="I3" s="9"/>
      <x:c r="J3" s="9"/>
      <x:c r="K3" s="9"/>
      <x:c r="L3" s="9"/>
      <x:c r="M3" s="9"/>
      <x:c r="N3" s="9"/>
    </x:row>
    <x:row r="5" ht="25" customHeight="1">
      <x:c r="B5" t="str">
        <x:v>Cenário selecionado</x:v>
      </x:c>
      <x:c r="C5" s="17" t="str">
        <x:v>Base</x:v>
      </x:c>
      <x:c r="E5" s="20" t="str">
        <x:v>Cenário</x:v>
      </x:c>
      <x:c r="F5" s="20" t="str">
        <x:v>Novos clientes</x:v>
      </x:c>
      <x:c r="G5" s="20" t="str">
        <x:v>Churn mensal</x:v>
      </x:c>
      <x:c r="H5" s="20" t="str">
        <x:v>Custo var.</x:v>
      </x:c>
      <x:c r="I5" s="20" t="str">
        <x:v>DSO (dias)</x:v>
      </x:c>
      <x:c r="J5" s="20" t="str">
        <x:v>CAPEX/mês</x:v>
      </x:c>
    </x:row>
    <x:row r="6">
      <x:c r="E6" s="24" t="str">
        <x:v>Base</x:v>
      </x:c>
      <x:c r="F6" s="24" t="n">
        <x:v>35</x:v>
      </x:c>
      <x:c r="G6" s="26" t="n">
        <x:v>0.02</x:v>
      </x:c>
      <x:c r="H6" s="26" t="n">
        <x:v>0.28</x:v>
      </x:c>
      <x:c r="I6" s="24" t="n">
        <x:v>15</x:v>
      </x:c>
      <x:c r="J6" s="28" t="n">
        <x:v>5000</x:v>
      </x:c>
    </x:row>
    <x:row r="7">
      <x:c r="E7" s="24" t="str">
        <x:v>Expansão</x:v>
      </x:c>
      <x:c r="F7" s="24" t="n">
        <x:v>55</x:v>
      </x:c>
      <x:c r="G7" s="26" t="n">
        <x:v>0.013</x:v>
      </x:c>
      <x:c r="H7" s="26" t="n">
        <x:v>0.26</x:v>
      </x:c>
      <x:c r="I7" s="24" t="n">
        <x:v>10</x:v>
      </x:c>
      <x:c r="J7" s="28" t="n">
        <x:v>7500</x:v>
      </x:c>
    </x:row>
    <x:row r="8">
      <x:c r="E8" s="24" t="str">
        <x:v>Pressão</x:v>
      </x:c>
      <x:c r="F8" s="24" t="n">
        <x:v>18</x:v>
      </x:c>
      <x:c r="G8" s="26" t="n">
        <x:v>0.038</x:v>
      </x:c>
      <x:c r="H8" s="26" t="n">
        <x:v>0.35</x:v>
      </x:c>
      <x:c r="I8" s="24" t="n">
        <x:v>35</x:v>
      </x:c>
      <x:c r="J8" s="28" t="n">
        <x:v>5000</x:v>
      </x:c>
    </x:row>
    <x:row r="10" ht="23" customHeight="1">
      <x:c r="B10" t="str">
        <x:v>Novos clientes / mês</x:v>
      </x:c>
      <x:c r="C10" t="n">
        <x:f>IF(C5="Expansão",F7,IF(C5="Pressão",F8,F6))</x:f>
        <x:v>35</x:v>
      </x:c>
    </x:row>
    <x:row r="11" ht="23" customHeight="1">
      <x:c r="B11" t="str">
        <x:v>Churn mensal</x:v>
      </x:c>
      <x:c r="C11" s="36" t="n">
        <x:f>IF(C5="Expansão",G7,IF(C5="Pressão",G8,G6))</x:f>
        <x:v>0.02</x:v>
      </x:c>
    </x:row>
    <x:row r="12" ht="23" customHeight="1">
      <x:c r="B12" t="str">
        <x:v>Custos variáveis / receita</x:v>
      </x:c>
      <x:c r="C12" s="36" t="n">
        <x:f>IF(C5="Expansão",H7,IF(C5="Pressão",H8,H6))</x:f>
        <x:v>0.28</x:v>
      </x:c>
    </x:row>
    <x:row r="13" ht="23" customHeight="1">
      <x:c r="B13" t="str">
        <x:v>DSO — prazo médio de recebimento (dias)</x:v>
      </x:c>
      <x:c r="C13" t="n">
        <x:f>IF(C5="Expansão",I7,IF(C5="Pressão",I8,I6))</x:f>
        <x:v>15</x:v>
      </x:c>
    </x:row>
    <x:row r="14" ht="23" customHeight="1">
      <x:c r="B14" t="str">
        <x:v>CAPEX mensal</x:v>
      </x:c>
      <x:c r="C14" s="40" t="n">
        <x:f>IF(C5="Expansão",J7,IF(C5="Pressão",J8,J6))</x:f>
        <x:v>5000</x:v>
      </x:c>
    </x:row>
    <x:row r="15" ht="23" customHeight="1">
      <x:c r="B15" t="str">
        <x:v>DPO — fornecedores (dias)</x:v>
      </x:c>
      <x:c r="C15" s="30" t="n">
        <x:v>15</x:v>
      </x:c>
    </x:row>
    <x:row r="16" ht="23" customHeight="1">
      <x:c r="B16" t="str">
        <x:v>Ticket médio / cliente por mês</x:v>
      </x:c>
      <x:c r="C16" s="42" t="n">
        <x:v>200</x:v>
      </x:c>
    </x:row>
    <x:row r="17" ht="23" customHeight="1">
      <x:c r="B17" t="str">
        <x:v>Despesas fixas / mês</x:v>
      </x:c>
      <x:c r="C17" s="42" t="n">
        <x:v>103000</x:v>
      </x:c>
    </x:row>
    <x:row r="18" ht="23" customHeight="1">
      <x:c r="B18" t="str">
        <x:v>Depreciação / mês</x:v>
      </x:c>
      <x:c r="C18" s="42" t="n">
        <x:v>3000</x:v>
      </x:c>
    </x:row>
    <x:row r="19" ht="23" customHeight="1">
      <x:c r="B19" t="str">
        <x:v>Juros mensais / dívida inicial</x:v>
      </x:c>
      <x:c r="C19" s="38" t="n">
        <x:v>0.01</x:v>
      </x:c>
    </x:row>
    <x:row r="20" ht="23" customHeight="1">
      <x:c r="B20" t="str">
        <x:v>Alíquota ilustrativa sobre lucro</x:v>
      </x:c>
      <x:c r="C20" s="38" t="n">
        <x:v>0.25</x:v>
      </x:c>
    </x:row>
    <x:row r="21" ht="23" customHeight="1">
      <x:c r="B21" t="str">
        <x:v>Amortização mensal de dívida</x:v>
      </x:c>
      <x:c r="C21" s="42" t="n">
        <x:v>2000</x:v>
      </x:c>
    </x:row>
    <x:row r="22" ht="23" customHeight="1">
      <x:c r="B22" t="str">
        <x:v>Clientes iniciais</x:v>
      </x:c>
      <x:c r="C22" s="30" t="n">
        <x:v>1000</x:v>
      </x:c>
    </x:row>
    <x:row r="23" ht="23" customHeight="1">
      <x:c r="B23" t="str">
        <x:v>Caixa inicial</x:v>
      </x:c>
      <x:c r="C23" s="42" t="n">
        <x:v>200000</x:v>
      </x:c>
    </x:row>
    <x:row r="24" ht="23" customHeight="1">
      <x:c r="B24" t="str">
        <x:v>Contas a receber inicial</x:v>
      </x:c>
      <x:c r="C24" s="42" t="n">
        <x:v>80000</x:v>
      </x:c>
    </x:row>
    <x:row r="25" ht="23" customHeight="1">
      <x:c r="B25" t="str">
        <x:v>Fornecedores a pagar inicial</x:v>
      </x:c>
      <x:c r="C25" s="42" t="n">
        <x:v>40000</x:v>
      </x:c>
    </x:row>
    <x:row r="26" ht="23" customHeight="1">
      <x:c r="B26" t="str">
        <x:v>Ativos fixos líquidos iniciais</x:v>
      </x:c>
      <x:c r="C26" s="42" t="n">
        <x:v>90000</x:v>
      </x:c>
    </x:row>
    <x:row r="27" ht="23" customHeight="1">
      <x:c r="B27" t="str">
        <x:v>Dívida inicial</x:v>
      </x:c>
      <x:c r="C27" s="42" t="n">
        <x:v>50000</x:v>
      </x:c>
    </x:row>
    <x:row r="28" ht="23" customHeight="1">
      <x:c r="B28" t="str">
        <x:v>Patrimônio líquido inicial</x:v>
      </x:c>
      <x:c r="C28" s="42" t="n">
        <x:v>280000</x:v>
      </x:c>
    </x:row>
    <x:row r="29" ht="23" customHeight="1">
      <x:c r="B29" s="33" t="str">
        <x:v>CONFERÊNCIA: balanço de abertura</x:v>
      </x:c>
      <x:c r="C29" s="44" t="n">
        <x:f>C23+C24+C26-C25-C27-C28</x:f>
        <x:v>0</x:v>
      </x:c>
      <x:c r="D29" s="33"/>
      <x:c r="E29" s="33"/>
      <x:c r="F29" s="33"/>
      <x:c r="G29" s="33"/>
      <x:c r="H29" s="33"/>
      <x:c r="I29" s="33"/>
      <x:c r="J29" s="33"/>
      <x:c r="K29" s="33"/>
      <x:c r="L29" s="33"/>
      <x:c r="M29" s="33"/>
      <x:c r="N29" s="33"/>
    </x:row>
  </x:sheetData>
  <x:mergeCells>
    <x:mergeCell ref="A1:N2"/>
    <x:mergeCell ref="A3:N3"/>
  </x:mergeCells>
  <x:dataValidations count="1">
    <x:dataValidation type="list" sqref="C5">
      <x:formula1>"Base,Expansão,Pressão"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4" hidden="0" customWidth="1"/>
    <x:col min="2" max="2" width="34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</x:cols>
  <x:sheetData>
    <x:row r="1" ht="24" customHeight="1">
      <x:c r="A1" s="4" t="str">
        <x:v>MOTOR OPERACIONAL | 12 MESES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</x:row>
    <x:row r="2" ht="24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</x:row>
    <x:row r="3" ht="22" customHeight="1">
      <x:c r="A3" s="9" t="str">
        <x:v>Receitas mensais aproximadas por clientes ativos ao fim do mês; valores sintéticos</x:v>
      </x:c>
      <x:c r="B3" s="9"/>
      <x:c r="C3" s="9"/>
      <x:c r="D3" s="9"/>
      <x:c r="E3" s="9"/>
      <x:c r="F3" s="9"/>
      <x:c r="G3" s="9"/>
      <x:c r="H3" s="9"/>
      <x:c r="I3" s="9"/>
      <x:c r="J3" s="9"/>
      <x:c r="K3" s="9"/>
      <x:c r="L3" s="9"/>
      <x:c r="M3" s="9"/>
      <x:c r="N3" s="9"/>
    </x:row>
    <x:row r="4">
      <x:c r="B4" s="66"/>
      <x:c r="C4" s="47" t="str">
        <x:v>JAN</x:v>
      </x:c>
      <x:c r="D4" s="47" t="str">
        <x:v>FEV</x:v>
      </x:c>
      <x:c r="E4" s="47" t="str">
        <x:v>MAR</x:v>
      </x:c>
      <x:c r="F4" s="47" t="str">
        <x:v>ABR</x:v>
      </x:c>
      <x:c r="G4" s="47" t="str">
        <x:v>MAI</x:v>
      </x:c>
      <x:c r="H4" s="47" t="str">
        <x:v>JUN</x:v>
      </x:c>
      <x:c r="I4" s="47" t="str">
        <x:v>JUL</x:v>
      </x:c>
      <x:c r="J4" s="47" t="str">
        <x:v>AGO</x:v>
      </x:c>
      <x:c r="K4" s="47" t="str">
        <x:v>SET</x:v>
      </x:c>
      <x:c r="L4" s="47" t="str">
        <x:v>OUT</x:v>
      </x:c>
      <x:c r="M4" s="47" t="str">
        <x:v>NOV</x:v>
      </x:c>
      <x:c r="N4" s="47" t="str">
        <x:v>DEZ</x:v>
      </x:c>
    </x:row>
    <x:row r="5" ht="22" customHeight="1">
      <x:c r="B5" s="66" t="str">
        <x:v>Clientes no início</x:v>
      </x:c>
      <x:c r="C5" s="58" t="n">
        <x:f>Premissas!$C$22</x:f>
        <x:v>1000</x:v>
      </x:c>
      <x:c r="D5" s="58" t="n">
        <x:f>C8</x:f>
        <x:v>1015</x:v>
      </x:c>
      <x:c r="E5" s="58" t="n">
        <x:f>D8</x:f>
        <x:v>1029.7</x:v>
      </x:c>
      <x:c r="F5" s="58" t="n">
        <x:f>E8</x:f>
        <x:v>1044.106</x:v>
      </x:c>
      <x:c r="G5" s="58" t="n">
        <x:f>F8</x:f>
        <x:v>1058.22388</x:v>
      </x:c>
      <x:c r="H5" s="58" t="n">
        <x:f>G8</x:f>
        <x:v>1072.0594024</x:v>
      </x:c>
      <x:c r="I5" s="58" t="n">
        <x:f>H8</x:f>
        <x:v>1085.618214352</x:v>
      </x:c>
      <x:c r="J5" s="58" t="n">
        <x:f>I8</x:f>
        <x:v>1098.90585006496</x:v>
      </x:c>
      <x:c r="K5" s="58" t="n">
        <x:f>J8</x:f>
        <x:v>1111.927733063661</x:v>
      </x:c>
      <x:c r="L5" s="58" t="n">
        <x:f>K8</x:f>
        <x:v>1124.6891784023878</x:v>
      </x:c>
      <x:c r="M5" s="58" t="n">
        <x:f>L8</x:f>
        <x:v>1137.19539483434</x:v>
      </x:c>
      <x:c r="N5" s="58" t="n">
        <x:f>M8</x:f>
        <x:v>1149.4514869376533</x:v>
      </x:c>
    </x:row>
    <x:row r="6" ht="22" customHeight="1">
      <x:c r="B6" s="66" t="str">
        <x:v>Novos clientes</x:v>
      </x:c>
      <x:c r="C6" s="58" t="n">
        <x:f>Premissas!$C$10</x:f>
        <x:v>35</x:v>
      </x:c>
      <x:c r="D6" s="58" t="n">
        <x:f>Premissas!$C$10</x:f>
        <x:v>35</x:v>
      </x:c>
      <x:c r="E6" s="58" t="n">
        <x:f>Premissas!$C$10</x:f>
        <x:v>35</x:v>
      </x:c>
      <x:c r="F6" s="58" t="n">
        <x:f>Premissas!$C$10</x:f>
        <x:v>35</x:v>
      </x:c>
      <x:c r="G6" s="58" t="n">
        <x:f>Premissas!$C$10</x:f>
        <x:v>35</x:v>
      </x:c>
      <x:c r="H6" s="58" t="n">
        <x:f>Premissas!$C$10</x:f>
        <x:v>35</x:v>
      </x:c>
      <x:c r="I6" s="58" t="n">
        <x:f>Premissas!$C$10</x:f>
        <x:v>35</x:v>
      </x:c>
      <x:c r="J6" s="58" t="n">
        <x:f>Premissas!$C$10</x:f>
        <x:v>35</x:v>
      </x:c>
      <x:c r="K6" s="58" t="n">
        <x:f>Premissas!$C$10</x:f>
        <x:v>35</x:v>
      </x:c>
      <x:c r="L6" s="58" t="n">
        <x:f>Premissas!$C$10</x:f>
        <x:v>35</x:v>
      </x:c>
      <x:c r="M6" s="58" t="n">
        <x:f>Premissas!$C$10</x:f>
        <x:v>35</x:v>
      </x:c>
      <x:c r="N6" s="58" t="n">
        <x:f>Premissas!$C$10</x:f>
        <x:v>35</x:v>
      </x:c>
    </x:row>
    <x:row r="7" ht="22" customHeight="1">
      <x:c r="B7" s="66" t="str">
        <x:v>(–) Churn de clientes</x:v>
      </x:c>
      <x:c r="C7" s="58" t="n">
        <x:f>-C5*Premissas!$C$11</x:f>
        <x:v>-20</x:v>
      </x:c>
      <x:c r="D7" s="58" t="n">
        <x:f>-D5*Premissas!$C$11</x:f>
        <x:v>-20.3</x:v>
      </x:c>
      <x:c r="E7" s="58" t="n">
        <x:f>-E5*Premissas!$C$11</x:f>
        <x:v>-20.594</x:v>
      </x:c>
      <x:c r="F7" s="58" t="n">
        <x:f>-F5*Premissas!$C$11</x:f>
        <x:v>-20.88212</x:v>
      </x:c>
      <x:c r="G7" s="58" t="n">
        <x:f>-G5*Premissas!$C$11</x:f>
        <x:v>-21.1644776</x:v>
      </x:c>
      <x:c r="H7" s="58" t="n">
        <x:f>-H5*Premissas!$C$11</x:f>
        <x:v>-21.441188048</x:v>
      </x:c>
      <x:c r="I7" s="58" t="n">
        <x:f>-I5*Premissas!$C$11</x:f>
        <x:v>-21.71236428704</x:v>
      </x:c>
      <x:c r="J7" s="58" t="n">
        <x:f>-J5*Premissas!$C$11</x:f>
        <x:v>-21.978117001299204</x:v>
      </x:c>
      <x:c r="K7" s="58" t="n">
        <x:f>-K5*Premissas!$C$11</x:f>
        <x:v>-22.23855466127322</x:v>
      </x:c>
      <x:c r="L7" s="58" t="n">
        <x:f>-L5*Premissas!$C$11</x:f>
        <x:v>-22.493783568047757</x:v>
      </x:c>
      <x:c r="M7" s="58" t="n">
        <x:f>-M5*Premissas!$C$11</x:f>
        <x:v>-22.743907896686803</x:v>
      </x:c>
      <x:c r="N7" s="58" t="n">
        <x:f>-N5*Premissas!$C$11</x:f>
        <x:v>-22.989029738753064</x:v>
      </x:c>
    </x:row>
    <x:row r="8" ht="22" customHeight="1">
      <x:c r="B8" s="33" t="str">
        <x:v>Clientes no fim</x:v>
      </x:c>
      <x:c r="C8" s="59" t="n">
        <x:f>SUM(C5:C7)</x:f>
        <x:v>1015</x:v>
      </x:c>
      <x:c r="D8" s="59" t="n">
        <x:f>SUM(D5:D7)</x:f>
        <x:v>1029.7</x:v>
      </x:c>
      <x:c r="E8" s="59" t="n">
        <x:f>SUM(E5:E7)</x:f>
        <x:v>1044.106</x:v>
      </x:c>
      <x:c r="F8" s="59" t="n">
        <x:f>SUM(F5:F7)</x:f>
        <x:v>1058.22388</x:v>
      </x:c>
      <x:c r="G8" s="59" t="n">
        <x:f>SUM(G5:G7)</x:f>
        <x:v>1072.0594024</x:v>
      </x:c>
      <x:c r="H8" s="59" t="n">
        <x:f>SUM(H5:H7)</x:f>
        <x:v>1085.618214352</x:v>
      </x:c>
      <x:c r="I8" s="59" t="n">
        <x:f>SUM(I5:I7)</x:f>
        <x:v>1098.90585006496</x:v>
      </x:c>
      <x:c r="J8" s="59" t="n">
        <x:f>SUM(J5:J7)</x:f>
        <x:v>1111.927733063661</x:v>
      </x:c>
      <x:c r="K8" s="59" t="n">
        <x:f>SUM(K5:K7)</x:f>
        <x:v>1124.6891784023878</x:v>
      </x:c>
      <x:c r="L8" s="59" t="n">
        <x:f>SUM(L5:L7)</x:f>
        <x:v>1137.19539483434</x:v>
      </x:c>
      <x:c r="M8" s="59" t="n">
        <x:f>SUM(M5:M7)</x:f>
        <x:v>1149.4514869376533</x:v>
      </x:c>
      <x:c r="N8" s="59" t="n">
        <x:f>SUM(N5:N7)</x:f>
        <x:v>1161.4624571989002</x:v>
      </x:c>
    </x:row>
    <x:row r="9" ht="22" customHeight="1">
      <x:c r="B9" s="66"/>
      <x:c r="C9" s="58"/>
      <x:c r="D9" s="58"/>
      <x:c r="E9" s="58"/>
      <x:c r="F9" s="58"/>
      <x:c r="G9" s="58"/>
      <x:c r="H9" s="58"/>
      <x:c r="I9" s="58"/>
      <x:c r="J9" s="58"/>
      <x:c r="K9" s="58"/>
      <x:c r="L9" s="58"/>
      <x:c r="M9" s="58"/>
      <x:c r="N9" s="58"/>
    </x:row>
    <x:row r="10" ht="22" customHeight="1">
      <x:c r="B10" s="66" t="str">
        <x:v>Receita média por cliente (R$)</x:v>
      </x:c>
      <x:c r="C10" s="60" t="n">
        <x:f>Premissas!$C$16</x:f>
        <x:v>200</x:v>
      </x:c>
      <x:c r="D10" s="60" t="n">
        <x:f>Premissas!$C$16</x:f>
        <x:v>200</x:v>
      </x:c>
      <x:c r="E10" s="60" t="n">
        <x:f>Premissas!$C$16</x:f>
        <x:v>200</x:v>
      </x:c>
      <x:c r="F10" s="60" t="n">
        <x:f>Premissas!$C$16</x:f>
        <x:v>200</x:v>
      </x:c>
      <x:c r="G10" s="60" t="n">
        <x:f>Premissas!$C$16</x:f>
        <x:v>200</x:v>
      </x:c>
      <x:c r="H10" s="60" t="n">
        <x:f>Premissas!$C$16</x:f>
        <x:v>200</x:v>
      </x:c>
      <x:c r="I10" s="60" t="n">
        <x:f>Premissas!$C$16</x:f>
        <x:v>200</x:v>
      </x:c>
      <x:c r="J10" s="60" t="n">
        <x:f>Premissas!$C$16</x:f>
        <x:v>200</x:v>
      </x:c>
      <x:c r="K10" s="60" t="n">
        <x:f>Premissas!$C$16</x:f>
        <x:v>200</x:v>
      </x:c>
      <x:c r="L10" s="60" t="n">
        <x:f>Premissas!$C$16</x:f>
        <x:v>200</x:v>
      </x:c>
      <x:c r="M10" s="60" t="n">
        <x:f>Premissas!$C$16</x:f>
        <x:v>200</x:v>
      </x:c>
      <x:c r="N10" s="60" t="n">
        <x:f>Premissas!$C$16</x:f>
        <x:v>200</x:v>
      </x:c>
    </x:row>
    <x:row r="11" ht="22" customHeight="1">
      <x:c r="B11" s="33" t="str">
        <x:v>Receita recorrente (R$)</x:v>
      </x:c>
      <x:c r="C11" s="61" t="n">
        <x:f>C8*C10</x:f>
        <x:v>203000</x:v>
      </x:c>
      <x:c r="D11" s="61" t="n">
        <x:f>D8*D10</x:f>
        <x:v>205940</x:v>
      </x:c>
      <x:c r="E11" s="61" t="n">
        <x:f>E8*E10</x:f>
        <x:v>208821.2</x:v>
      </x:c>
      <x:c r="F11" s="61" t="n">
        <x:f>F8*F10</x:f>
        <x:v>211644.776</x:v>
      </x:c>
      <x:c r="G11" s="61" t="n">
        <x:f>G8*G10</x:f>
        <x:v>214411.88048</x:v>
      </x:c>
      <x:c r="H11" s="61" t="n">
        <x:f>H8*H10</x:f>
        <x:v>217123.64287039998</x:v>
      </x:c>
      <x:c r="I11" s="61" t="n">
        <x:f>I8*I10</x:f>
        <x:v>219781.17001299202</x:v>
      </x:c>
      <x:c r="J11" s="61" t="n">
        <x:f>J8*J10</x:f>
        <x:v>222385.5466127322</x:v>
      </x:c>
      <x:c r="K11" s="61" t="n">
        <x:f>K8*K10</x:f>
        <x:v>224937.83568047755</x:v>
      </x:c>
      <x:c r="L11" s="61" t="n">
        <x:f>L8*L10</x:f>
        <x:v>227439.07896686802</x:v>
      </x:c>
      <x:c r="M11" s="61" t="n">
        <x:f>M8*M10</x:f>
        <x:v>229890.29738753065</x:v>
      </x:c>
      <x:c r="N11" s="61" t="n">
        <x:f>N8*N10</x:f>
        <x:v>232292.49143978005</x:v>
      </x:c>
    </x:row>
    <x:row r="12" ht="22" customHeight="1">
      <x:c r="B12" s="66" t="str">
        <x:v>Custos variáveis (R$)</x:v>
      </x:c>
      <x:c r="C12" s="60" t="n">
        <x:f>C11*Premissas!$C$12</x:f>
        <x:v>56840.00000000001</x:v>
      </x:c>
      <x:c r="D12" s="60" t="n">
        <x:f>D11*Premissas!$C$12</x:f>
        <x:v>57663.200000000004</x:v>
      </x:c>
      <x:c r="E12" s="60" t="n">
        <x:f>E11*Premissas!$C$12</x:f>
        <x:v>58469.93600000001</x:v>
      </x:c>
      <x:c r="F12" s="60" t="n">
        <x:f>F11*Premissas!$C$12</x:f>
        <x:v>59260.53728000001</x:v>
      </x:c>
      <x:c r="G12" s="60" t="n">
        <x:f>G11*Premissas!$C$12</x:f>
        <x:v>60035.3265344</x:v>
      </x:c>
      <x:c r="H12" s="60" t="n">
        <x:f>H11*Premissas!$C$12</x:f>
        <x:v>60794.620003712</x:v>
      </x:c>
      <x:c r="I12" s="60" t="n">
        <x:f>I11*Premissas!$C$12</x:f>
        <x:v>61538.72760363777</x:v>
      </x:c>
      <x:c r="J12" s="60" t="n">
        <x:f>J11*Premissas!$C$12</x:f>
        <x:v>62267.95305156502</x:v>
      </x:c>
      <x:c r="K12" s="60" t="n">
        <x:f>K11*Premissas!$C$12</x:f>
        <x:v>62982.59399053372</x:v>
      </x:c>
      <x:c r="L12" s="60" t="n">
        <x:f>L11*Premissas!$C$12</x:f>
        <x:v>63682.94211072305</x:v>
      </x:c>
      <x:c r="M12" s="60" t="n">
        <x:f>M11*Premissas!$C$12</x:f>
        <x:v>64369.28326850859</x:v>
      </x:c>
      <x:c r="N12" s="60" t="n">
        <x:f>N11*Premissas!$C$12</x:f>
        <x:v>65041.897603138415</x:v>
      </x:c>
    </x:row>
    <x:row r="13" ht="22" customHeight="1">
      <x:c r="B13" s="66" t="str">
        <x:v>Despesas fixas (R$)</x:v>
      </x:c>
      <x:c r="C13" s="60" t="n">
        <x:f>Premissas!$C$17</x:f>
        <x:v>103000</x:v>
      </x:c>
      <x:c r="D13" s="60" t="n">
        <x:f>Premissas!$C$17</x:f>
        <x:v>103000</x:v>
      </x:c>
      <x:c r="E13" s="60" t="n">
        <x:f>Premissas!$C$17</x:f>
        <x:v>103000</x:v>
      </x:c>
      <x:c r="F13" s="60" t="n">
        <x:f>Premissas!$C$17</x:f>
        <x:v>103000</x:v>
      </x:c>
      <x:c r="G13" s="60" t="n">
        <x:f>Premissas!$C$17</x:f>
        <x:v>103000</x:v>
      </x:c>
      <x:c r="H13" s="60" t="n">
        <x:f>Premissas!$C$17</x:f>
        <x:v>103000</x:v>
      </x:c>
      <x:c r="I13" s="60" t="n">
        <x:f>Premissas!$C$17</x:f>
        <x:v>103000</x:v>
      </x:c>
      <x:c r="J13" s="60" t="n">
        <x:f>Premissas!$C$17</x:f>
        <x:v>103000</x:v>
      </x:c>
      <x:c r="K13" s="60" t="n">
        <x:f>Premissas!$C$17</x:f>
        <x:v>103000</x:v>
      </x:c>
      <x:c r="L13" s="60" t="n">
        <x:f>Premissas!$C$17</x:f>
        <x:v>103000</x:v>
      </x:c>
      <x:c r="M13" s="60" t="n">
        <x:f>Premissas!$C$17</x:f>
        <x:v>103000</x:v>
      </x:c>
      <x:c r="N13" s="60" t="n">
        <x:f>Premissas!$C$17</x:f>
        <x:v>103000</x:v>
      </x:c>
    </x:row>
    <x:row r="14" ht="22" customHeight="1">
      <x:c r="B14" s="66" t="str">
        <x:v>Contas a receber no fim (R$)</x:v>
      </x:c>
      <x:c r="C14" s="60" t="n">
        <x:f>C11*Premissas!$C$13/30</x:f>
        <x:v>101500</x:v>
      </x:c>
      <x:c r="D14" s="60" t="n">
        <x:f>D11*Premissas!$C$13/30</x:f>
        <x:v>102970</x:v>
      </x:c>
      <x:c r="E14" s="60" t="n">
        <x:f>E11*Premissas!$C$13/30</x:f>
        <x:v>104410.6</x:v>
      </x:c>
      <x:c r="F14" s="60" t="n">
        <x:f>F11*Premissas!$C$13/30</x:f>
        <x:v>105822.388</x:v>
      </x:c>
      <x:c r="G14" s="60" t="n">
        <x:f>G11*Premissas!$C$13/30</x:f>
        <x:v>107205.94024</x:v>
      </x:c>
      <x:c r="H14" s="60" t="n">
        <x:f>H11*Premissas!$C$13/30</x:f>
        <x:v>108561.82143519999</x:v>
      </x:c>
      <x:c r="I14" s="60" t="n">
        <x:f>I11*Premissas!$C$13/30</x:f>
        <x:v>109890.58500649601</x:v>
      </x:c>
      <x:c r="J14" s="60" t="n">
        <x:f>J11*Premissas!$C$13/30</x:f>
        <x:v>111192.7733063661</x:v>
      </x:c>
      <x:c r="K14" s="60" t="n">
        <x:f>K11*Premissas!$C$13/30</x:f>
        <x:v>112468.91784023879</x:v>
      </x:c>
      <x:c r="L14" s="60" t="n">
        <x:f>L11*Premissas!$C$13/30</x:f>
        <x:v>113719.53948343401</x:v>
      </x:c>
      <x:c r="M14" s="60" t="n">
        <x:f>M11*Premissas!$C$13/30</x:f>
        <x:v>114945.14869376532</x:v>
      </x:c>
      <x:c r="N14" s="60" t="n">
        <x:f>N11*Premissas!$C$13/30</x:f>
        <x:v>116146.24571989002</x:v>
      </x:c>
    </x:row>
    <x:row r="15" ht="22" customHeight="1">
      <x:c r="B15" s="66" t="str">
        <x:v>Fornecedores no fim (R$)</x:v>
      </x:c>
      <x:c r="C15" s="60" t="n">
        <x:f>C12*Premissas!$C$15/30</x:f>
        <x:v>28420.000000000004</x:v>
      </x:c>
      <x:c r="D15" s="60" t="n">
        <x:f>D12*Premissas!$C$15/30</x:f>
        <x:v>28831.600000000002</x:v>
      </x:c>
      <x:c r="E15" s="60" t="n">
        <x:f>E12*Premissas!$C$15/30</x:f>
        <x:v>29234.968000000004</x:v>
      </x:c>
      <x:c r="F15" s="60" t="n">
        <x:f>F12*Premissas!$C$15/30</x:f>
        <x:v>29630.268640000006</x:v>
      </x:c>
      <x:c r="G15" s="60" t="n">
        <x:f>G12*Premissas!$C$15/30</x:f>
        <x:v>30017.6632672</x:v>
      </x:c>
      <x:c r="H15" s="60" t="n">
        <x:f>H12*Premissas!$C$15/30</x:f>
        <x:v>30397.310001856</x:v>
      </x:c>
      <x:c r="I15" s="60" t="n">
        <x:f>I12*Premissas!$C$15/30</x:f>
        <x:v>30769.363801818887</x:v>
      </x:c>
      <x:c r="J15" s="60" t="n">
        <x:f>J12*Premissas!$C$15/30</x:f>
        <x:v>31133.97652578251</x:v>
      </x:c>
      <x:c r="K15" s="60" t="n">
        <x:f>K12*Premissas!$C$15/30</x:f>
        <x:v>31491.29699526686</x:v>
      </x:c>
      <x:c r="L15" s="60" t="n">
        <x:f>L12*Premissas!$C$15/30</x:f>
        <x:v>31841.471055361526</x:v>
      </x:c>
      <x:c r="M15" s="60" t="n">
        <x:f>M12*Premissas!$C$15/30</x:f>
        <x:v>32184.641634254294</x:v>
      </x:c>
      <x:c r="N15" s="60" t="n">
        <x:f>N12*Premissas!$C$15/30</x:f>
        <x:v>32520.948801569208</x:v>
      </x:c>
    </x:row>
    <x:row r="16" ht="22" customHeight="1">
      <x:c r="B16" s="66" t="str">
        <x:v>Investimento (R$)</x:v>
      </x:c>
      <x:c r="C16" s="60" t="n">
        <x:f>Premissas!$C$14</x:f>
        <x:v>5000</x:v>
      </x:c>
      <x:c r="D16" s="60" t="n">
        <x:f>Premissas!$C$14</x:f>
        <x:v>5000</x:v>
      </x:c>
      <x:c r="E16" s="60" t="n">
        <x:f>Premissas!$C$14</x:f>
        <x:v>5000</x:v>
      </x:c>
      <x:c r="F16" s="60" t="n">
        <x:f>Premissas!$C$14</x:f>
        <x:v>5000</x:v>
      </x:c>
      <x:c r="G16" s="60" t="n">
        <x:f>Premissas!$C$14</x:f>
        <x:v>5000</x:v>
      </x:c>
      <x:c r="H16" s="60" t="n">
        <x:f>Premissas!$C$14</x:f>
        <x:v>5000</x:v>
      </x:c>
      <x:c r="I16" s="60" t="n">
        <x:f>Premissas!$C$14</x:f>
        <x:v>5000</x:v>
      </x:c>
      <x:c r="J16" s="60" t="n">
        <x:f>Premissas!$C$14</x:f>
        <x:v>5000</x:v>
      </x:c>
      <x:c r="K16" s="60" t="n">
        <x:f>Premissas!$C$14</x:f>
        <x:v>5000</x:v>
      </x:c>
      <x:c r="L16" s="60" t="n">
        <x:f>Premissas!$C$14</x:f>
        <x:v>5000</x:v>
      </x:c>
      <x:c r="M16" s="60" t="n">
        <x:f>Premissas!$C$14</x:f>
        <x:v>5000</x:v>
      </x:c>
      <x:c r="N16" s="60" t="n">
        <x:f>Premissas!$C$14</x:f>
        <x:v>5000</x:v>
      </x:c>
    </x:row>
    <x:row r="17" ht="22" customHeight="1">
      <x:c r="B17" s="66" t="str">
        <x:v>Amortização de dívida (R$)</x:v>
      </x:c>
      <x:c r="C17" s="60" t="n">
        <x:f>MIN(Premissas!$C$21,C18)</x:f>
        <x:v>2000</x:v>
      </x:c>
      <x:c r="D17" s="60" t="n">
        <x:f>MIN(Premissas!$C$21,D18)</x:f>
        <x:v>2000</x:v>
      </x:c>
      <x:c r="E17" s="60" t="n">
        <x:f>MIN(Premissas!$C$21,E18)</x:f>
        <x:v>2000</x:v>
      </x:c>
      <x:c r="F17" s="60" t="n">
        <x:f>MIN(Premissas!$C$21,F18)</x:f>
        <x:v>2000</x:v>
      </x:c>
      <x:c r="G17" s="60" t="n">
        <x:f>MIN(Premissas!$C$21,G18)</x:f>
        <x:v>2000</x:v>
      </x:c>
      <x:c r="H17" s="60" t="n">
        <x:f>MIN(Premissas!$C$21,H18)</x:f>
        <x:v>2000</x:v>
      </x:c>
      <x:c r="I17" s="60" t="n">
        <x:f>MIN(Premissas!$C$21,I18)</x:f>
        <x:v>2000</x:v>
      </x:c>
      <x:c r="J17" s="60" t="n">
        <x:f>MIN(Premissas!$C$21,J18)</x:f>
        <x:v>2000</x:v>
      </x:c>
      <x:c r="K17" s="60" t="n">
        <x:f>MIN(Premissas!$C$21,K18)</x:f>
        <x:v>2000</x:v>
      </x:c>
      <x:c r="L17" s="60" t="n">
        <x:f>MIN(Premissas!$C$21,L18)</x:f>
        <x:v>2000</x:v>
      </x:c>
      <x:c r="M17" s="60" t="n">
        <x:f>MIN(Premissas!$C$21,M18)</x:f>
        <x:v>2000</x:v>
      </x:c>
      <x:c r="N17" s="60" t="n">
        <x:f>MIN(Premissas!$C$21,N18)</x:f>
        <x:v>2000</x:v>
      </x:c>
    </x:row>
    <x:row r="18" ht="22" customHeight="1">
      <x:c r="B18" s="66" t="str">
        <x:v>Dívida no início (R$)</x:v>
      </x:c>
      <x:c r="C18" s="60" t="n">
        <x:f>Premissas!$C$27</x:f>
        <x:v>50000</x:v>
      </x:c>
      <x:c r="D18" s="60" t="n">
        <x:f>C19</x:f>
        <x:v>48000</x:v>
      </x:c>
      <x:c r="E18" s="60" t="n">
        <x:f>D19</x:f>
        <x:v>46000</x:v>
      </x:c>
      <x:c r="F18" s="60" t="n">
        <x:f>E19</x:f>
        <x:v>44000</x:v>
      </x:c>
      <x:c r="G18" s="60" t="n">
        <x:f>F19</x:f>
        <x:v>42000</x:v>
      </x:c>
      <x:c r="H18" s="60" t="n">
        <x:f>G19</x:f>
        <x:v>40000</x:v>
      </x:c>
      <x:c r="I18" s="60" t="n">
        <x:f>H19</x:f>
        <x:v>38000</x:v>
      </x:c>
      <x:c r="J18" s="60" t="n">
        <x:f>I19</x:f>
        <x:v>36000</x:v>
      </x:c>
      <x:c r="K18" s="60" t="n">
        <x:f>J19</x:f>
        <x:v>34000</x:v>
      </x:c>
      <x:c r="L18" s="60" t="n">
        <x:f>K19</x:f>
        <x:v>32000</x:v>
      </x:c>
      <x:c r="M18" s="60" t="n">
        <x:f>L19</x:f>
        <x:v>30000</x:v>
      </x:c>
      <x:c r="N18" s="60" t="n">
        <x:f>M19</x:f>
        <x:v>28000</x:v>
      </x:c>
    </x:row>
    <x:row r="19" ht="22" customHeight="1">
      <x:c r="B19" s="33" t="str">
        <x:v>Dívida no fim (R$)</x:v>
      </x:c>
      <x:c r="C19" s="61" t="n">
        <x:f>C18-C17</x:f>
        <x:v>48000</x:v>
      </x:c>
      <x:c r="D19" s="61" t="n">
        <x:f>D18-D17</x:f>
        <x:v>46000</x:v>
      </x:c>
      <x:c r="E19" s="61" t="n">
        <x:f>E18-E17</x:f>
        <x:v>44000</x:v>
      </x:c>
      <x:c r="F19" s="61" t="n">
        <x:f>F18-F17</x:f>
        <x:v>42000</x:v>
      </x:c>
      <x:c r="G19" s="61" t="n">
        <x:f>G18-G17</x:f>
        <x:v>40000</x:v>
      </x:c>
      <x:c r="H19" s="61" t="n">
        <x:f>H18-H17</x:f>
        <x:v>38000</x:v>
      </x:c>
      <x:c r="I19" s="61" t="n">
        <x:f>I18-I17</x:f>
        <x:v>36000</x:v>
      </x:c>
      <x:c r="J19" s="61" t="n">
        <x:f>J18-J17</x:f>
        <x:v>34000</x:v>
      </x:c>
      <x:c r="K19" s="61" t="n">
        <x:f>K18-K17</x:f>
        <x:v>32000</x:v>
      </x:c>
      <x:c r="L19" s="61" t="n">
        <x:f>L18-L17</x:f>
        <x:v>30000</x:v>
      </x:c>
      <x:c r="M19" s="61" t="n">
        <x:f>M18-M17</x:f>
        <x:v>28000</x:v>
      </x:c>
      <x:c r="N19" s="61" t="n">
        <x:f>N18-N17</x:f>
        <x:v>26000</x:v>
      </x:c>
    </x:row>
  </x:sheetData>
  <x:mergeCells>
    <x:mergeCell ref="A1:N2"/>
    <x:mergeCell ref="A3:N3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4" hidden="0" customWidth="1"/>
    <x:col min="2" max="2" width="34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</x:cols>
  <x:sheetData>
    <x:row r="1" ht="24" customHeight="1">
      <x:c r="A1" s="4" t="str">
        <x:v>DRE | RESULTADO MENSAL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</x:row>
    <x:row r="2" ht="24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</x:row>
    <x:row r="3" ht="22" customHeight="1">
      <x:c r="A3" s="9" t="str">
        <x:v>R$ · Base sintética · EBITDA antes de depreciação, juros e IR; lucro reconhecido</x:v>
      </x:c>
      <x:c r="B3" s="9"/>
      <x:c r="C3" s="9"/>
      <x:c r="D3" s="9"/>
      <x:c r="E3" s="9"/>
      <x:c r="F3" s="9"/>
      <x:c r="G3" s="9"/>
      <x:c r="H3" s="9"/>
      <x:c r="I3" s="9"/>
      <x:c r="J3" s="9"/>
      <x:c r="K3" s="9"/>
      <x:c r="L3" s="9"/>
      <x:c r="M3" s="9"/>
      <x:c r="N3" s="9"/>
    </x:row>
    <x:row r="4">
      <x:c r="B4" s="66"/>
      <x:c r="C4" s="47" t="str">
        <x:v>JAN</x:v>
      </x:c>
      <x:c r="D4" s="47" t="str">
        <x:v>FEV</x:v>
      </x:c>
      <x:c r="E4" s="47" t="str">
        <x:v>MAR</x:v>
      </x:c>
      <x:c r="F4" s="47" t="str">
        <x:v>ABR</x:v>
      </x:c>
      <x:c r="G4" s="47" t="str">
        <x:v>MAI</x:v>
      </x:c>
      <x:c r="H4" s="47" t="str">
        <x:v>JUN</x:v>
      </x:c>
      <x:c r="I4" s="47" t="str">
        <x:v>JUL</x:v>
      </x:c>
      <x:c r="J4" s="47" t="str">
        <x:v>AGO</x:v>
      </x:c>
      <x:c r="K4" s="47" t="str">
        <x:v>SET</x:v>
      </x:c>
      <x:c r="L4" s="47" t="str">
        <x:v>OUT</x:v>
      </x:c>
      <x:c r="M4" s="47" t="str">
        <x:v>NOV</x:v>
      </x:c>
      <x:c r="N4" s="47" t="str">
        <x:v>DEZ</x:v>
      </x:c>
    </x:row>
    <x:row r="5">
      <x:c r="B5" s="66" t="str">
        <x:v>Receita</x:v>
      </x:c>
      <x:c r="C5" s="60" t="n">
        <x:f>Motor!C11</x:f>
        <x:v>203000</x:v>
      </x:c>
      <x:c r="D5" s="60" t="n">
        <x:f>Motor!D11</x:f>
        <x:v>205940</x:v>
      </x:c>
      <x:c r="E5" s="60" t="n">
        <x:f>Motor!E11</x:f>
        <x:v>208821.2</x:v>
      </x:c>
      <x:c r="F5" s="60" t="n">
        <x:f>Motor!F11</x:f>
        <x:v>211644.776</x:v>
      </x:c>
      <x:c r="G5" s="60" t="n">
        <x:f>Motor!G11</x:f>
        <x:v>214411.88048</x:v>
      </x:c>
      <x:c r="H5" s="60" t="n">
        <x:f>Motor!H11</x:f>
        <x:v>217123.64287039998</x:v>
      </x:c>
      <x:c r="I5" s="60" t="n">
        <x:f>Motor!I11</x:f>
        <x:v>219781.17001299202</x:v>
      </x:c>
      <x:c r="J5" s="60" t="n">
        <x:f>Motor!J11</x:f>
        <x:v>222385.5466127322</x:v>
      </x:c>
      <x:c r="K5" s="60" t="n">
        <x:f>Motor!K11</x:f>
        <x:v>224937.83568047755</x:v>
      </x:c>
      <x:c r="L5" s="60" t="n">
        <x:f>Motor!L11</x:f>
        <x:v>227439.07896686802</x:v>
      </x:c>
      <x:c r="M5" s="60" t="n">
        <x:f>Motor!M11</x:f>
        <x:v>229890.29738753065</x:v>
      </x:c>
      <x:c r="N5" s="60" t="n">
        <x:f>Motor!N11</x:f>
        <x:v>232292.49143978005</x:v>
      </x:c>
    </x:row>
    <x:row r="6">
      <x:c r="B6" s="66" t="str">
        <x:v>(–) Custo variável</x:v>
      </x:c>
      <x:c r="C6" s="60" t="n">
        <x:f>-Motor!C12</x:f>
        <x:v>-56840.00000000001</x:v>
      </x:c>
      <x:c r="D6" s="60" t="n">
        <x:f>-Motor!D12</x:f>
        <x:v>-57663.200000000004</x:v>
      </x:c>
      <x:c r="E6" s="60" t="n">
        <x:f>-Motor!E12</x:f>
        <x:v>-58469.93600000001</x:v>
      </x:c>
      <x:c r="F6" s="60" t="n">
        <x:f>-Motor!F12</x:f>
        <x:v>-59260.53728000001</x:v>
      </x:c>
      <x:c r="G6" s="60" t="n">
        <x:f>-Motor!G12</x:f>
        <x:v>-60035.3265344</x:v>
      </x:c>
      <x:c r="H6" s="60" t="n">
        <x:f>-Motor!H12</x:f>
        <x:v>-60794.620003712</x:v>
      </x:c>
      <x:c r="I6" s="60" t="n">
        <x:f>-Motor!I12</x:f>
        <x:v>-61538.72760363777</x:v>
      </x:c>
      <x:c r="J6" s="60" t="n">
        <x:f>-Motor!J12</x:f>
        <x:v>-62267.95305156502</x:v>
      </x:c>
      <x:c r="K6" s="60" t="n">
        <x:f>-Motor!K12</x:f>
        <x:v>-62982.59399053372</x:v>
      </x:c>
      <x:c r="L6" s="60" t="n">
        <x:f>-Motor!L12</x:f>
        <x:v>-63682.94211072305</x:v>
      </x:c>
      <x:c r="M6" s="60" t="n">
        <x:f>-Motor!M12</x:f>
        <x:v>-64369.28326850859</x:v>
      </x:c>
      <x:c r="N6" s="60" t="n">
        <x:f>-Motor!N12</x:f>
        <x:v>-65041.897603138415</x:v>
      </x:c>
    </x:row>
    <x:row r="7">
      <x:c r="B7" s="66" t="str">
        <x:v>(–) Despesa fixa</x:v>
      </x:c>
      <x:c r="C7" s="60" t="n">
        <x:f>-Motor!C13</x:f>
        <x:v>-103000</x:v>
      </x:c>
      <x:c r="D7" s="60" t="n">
        <x:f>-Motor!D13</x:f>
        <x:v>-103000</x:v>
      </x:c>
      <x:c r="E7" s="60" t="n">
        <x:f>-Motor!E13</x:f>
        <x:v>-103000</x:v>
      </x:c>
      <x:c r="F7" s="60" t="n">
        <x:f>-Motor!F13</x:f>
        <x:v>-103000</x:v>
      </x:c>
      <x:c r="G7" s="60" t="n">
        <x:f>-Motor!G13</x:f>
        <x:v>-103000</x:v>
      </x:c>
      <x:c r="H7" s="60" t="n">
        <x:f>-Motor!H13</x:f>
        <x:v>-103000</x:v>
      </x:c>
      <x:c r="I7" s="60" t="n">
        <x:f>-Motor!I13</x:f>
        <x:v>-103000</x:v>
      </x:c>
      <x:c r="J7" s="60" t="n">
        <x:f>-Motor!J13</x:f>
        <x:v>-103000</x:v>
      </x:c>
      <x:c r="K7" s="60" t="n">
        <x:f>-Motor!K13</x:f>
        <x:v>-103000</x:v>
      </x:c>
      <x:c r="L7" s="60" t="n">
        <x:f>-Motor!L13</x:f>
        <x:v>-103000</x:v>
      </x:c>
      <x:c r="M7" s="60" t="n">
        <x:f>-Motor!M13</x:f>
        <x:v>-103000</x:v>
      </x:c>
      <x:c r="N7" s="60" t="n">
        <x:f>-Motor!N13</x:f>
        <x:v>-103000</x:v>
      </x:c>
    </x:row>
    <x:row r="8" ht="24" customHeight="1">
      <x:c r="B8" s="33" t="str">
        <x:v>EBITDA</x:v>
      </x:c>
      <x:c r="C8" s="61" t="n">
        <x:f>SUM(C5:C7)</x:f>
        <x:v>43160</x:v>
      </x:c>
      <x:c r="D8" s="61" t="n">
        <x:f>SUM(D5:D7)</x:f>
        <x:v>45276.79999999999</x:v>
      </x:c>
      <x:c r="E8" s="61" t="n">
        <x:f>SUM(E5:E7)</x:f>
        <x:v>47351.263999999996</x:v>
      </x:c>
      <x:c r="F8" s="61" t="n">
        <x:f>SUM(F5:F7)</x:f>
        <x:v>49384.238719999994</x:v>
      </x:c>
      <x:c r="G8" s="61" t="n">
        <x:f>SUM(G5:G7)</x:f>
        <x:v>51376.5539456</x:v>
      </x:c>
      <x:c r="H8" s="61" t="n">
        <x:f>SUM(H5:H7)</x:f>
        <x:v>53329.02286668797</x:v>
      </x:c>
      <x:c r="I8" s="61" t="n">
        <x:f>SUM(I5:I7)</x:f>
        <x:v>55242.44240935426</x:v>
      </x:c>
      <x:c r="J8" s="61" t="n">
        <x:f>SUM(J5:J7)</x:f>
        <x:v>57117.59356116719</x:v>
      </x:c>
      <x:c r="K8" s="61" t="n">
        <x:f>SUM(K5:K7)</x:f>
        <x:v>58955.241689943825</x:v>
      </x:c>
      <x:c r="L8" s="61" t="n">
        <x:f>SUM(L5:L7)</x:f>
        <x:v>60756.13685614496</x:v>
      </x:c>
      <x:c r="M8" s="61" t="n">
        <x:f>SUM(M5:M7)</x:f>
        <x:v>62521.01411902206</x:v>
      </x:c>
      <x:c r="N8" s="61" t="n">
        <x:f>SUM(N5:N7)</x:f>
        <x:v>64250.59383664164</x:v>
      </x:c>
    </x:row>
    <x:row r="9">
      <x:c r="B9" s="66" t="str">
        <x:v>(–) Depreciação</x:v>
      </x:c>
      <x:c r="C9" s="60" t="n">
        <x:f>-Premissas!$C$18</x:f>
        <x:v>-3000</x:v>
      </x:c>
      <x:c r="D9" s="60" t="n">
        <x:f>-Premissas!$C$18</x:f>
        <x:v>-3000</x:v>
      </x:c>
      <x:c r="E9" s="60" t="n">
        <x:f>-Premissas!$C$18</x:f>
        <x:v>-3000</x:v>
      </x:c>
      <x:c r="F9" s="60" t="n">
        <x:f>-Premissas!$C$18</x:f>
        <x:v>-3000</x:v>
      </x:c>
      <x:c r="G9" s="60" t="n">
        <x:f>-Premissas!$C$18</x:f>
        <x:v>-3000</x:v>
      </x:c>
      <x:c r="H9" s="60" t="n">
        <x:f>-Premissas!$C$18</x:f>
        <x:v>-3000</x:v>
      </x:c>
      <x:c r="I9" s="60" t="n">
        <x:f>-Premissas!$C$18</x:f>
        <x:v>-3000</x:v>
      </x:c>
      <x:c r="J9" s="60" t="n">
        <x:f>-Premissas!$C$18</x:f>
        <x:v>-3000</x:v>
      </x:c>
      <x:c r="K9" s="60" t="n">
        <x:f>-Premissas!$C$18</x:f>
        <x:v>-3000</x:v>
      </x:c>
      <x:c r="L9" s="60" t="n">
        <x:f>-Premissas!$C$18</x:f>
        <x:v>-3000</x:v>
      </x:c>
      <x:c r="M9" s="60" t="n">
        <x:f>-Premissas!$C$18</x:f>
        <x:v>-3000</x:v>
      </x:c>
      <x:c r="N9" s="60" t="n">
        <x:f>-Premissas!$C$18</x:f>
        <x:v>-3000</x:v>
      </x:c>
    </x:row>
    <x:row r="10" ht="24" customHeight="1">
      <x:c r="B10" s="33" t="str">
        <x:v>EBIT</x:v>
      </x:c>
      <x:c r="C10" s="61" t="n">
        <x:f>SUM(C8:C9)</x:f>
        <x:v>40160</x:v>
      </x:c>
      <x:c r="D10" s="61" t="n">
        <x:f>SUM(D8:D9)</x:f>
        <x:v>42276.79999999999</x:v>
      </x:c>
      <x:c r="E10" s="61" t="n">
        <x:f>SUM(E8:E9)</x:f>
        <x:v>44351.263999999996</x:v>
      </x:c>
      <x:c r="F10" s="61" t="n">
        <x:f>SUM(F8:F9)</x:f>
        <x:v>46384.238719999994</x:v>
      </x:c>
      <x:c r="G10" s="61" t="n">
        <x:f>SUM(G8:G9)</x:f>
        <x:v>48376.5539456</x:v>
      </x:c>
      <x:c r="H10" s="61" t="n">
        <x:f>SUM(H8:H9)</x:f>
        <x:v>50329.02286668797</x:v>
      </x:c>
      <x:c r="I10" s="61" t="n">
        <x:f>SUM(I8:I9)</x:f>
        <x:v>52242.44240935426</x:v>
      </x:c>
      <x:c r="J10" s="61" t="n">
        <x:f>SUM(J8:J9)</x:f>
        <x:v>54117.59356116719</x:v>
      </x:c>
      <x:c r="K10" s="61" t="n">
        <x:f>SUM(K8:K9)</x:f>
        <x:v>55955.241689943825</x:v>
      </x:c>
      <x:c r="L10" s="61" t="n">
        <x:f>SUM(L8:L9)</x:f>
        <x:v>57756.13685614496</x:v>
      </x:c>
      <x:c r="M10" s="61" t="n">
        <x:f>SUM(M8:M9)</x:f>
        <x:v>59521.01411902206</x:v>
      </x:c>
      <x:c r="N10" s="61" t="n">
        <x:f>SUM(N8:N9)</x:f>
        <x:v>61250.59383664164</x:v>
      </x:c>
    </x:row>
    <x:row r="11">
      <x:c r="B11" s="66" t="str">
        <x:v>(–) Juros sobre dívida</x:v>
      </x:c>
      <x:c r="C11" s="60" t="n">
        <x:f>-Motor!C18*Premissas!$C$19</x:f>
        <x:v>-500</x:v>
      </x:c>
      <x:c r="D11" s="60" t="n">
        <x:f>-Motor!D18*Premissas!$C$19</x:f>
        <x:v>-480</x:v>
      </x:c>
      <x:c r="E11" s="60" t="n">
        <x:f>-Motor!E18*Premissas!$C$19</x:f>
        <x:v>-460</x:v>
      </x:c>
      <x:c r="F11" s="60" t="n">
        <x:f>-Motor!F18*Premissas!$C$19</x:f>
        <x:v>-440</x:v>
      </x:c>
      <x:c r="G11" s="60" t="n">
        <x:f>-Motor!G18*Premissas!$C$19</x:f>
        <x:v>-420</x:v>
      </x:c>
      <x:c r="H11" s="60" t="n">
        <x:f>-Motor!H18*Premissas!$C$19</x:f>
        <x:v>-400</x:v>
      </x:c>
      <x:c r="I11" s="60" t="n">
        <x:f>-Motor!I18*Premissas!$C$19</x:f>
        <x:v>-380</x:v>
      </x:c>
      <x:c r="J11" s="60" t="n">
        <x:f>-Motor!J18*Premissas!$C$19</x:f>
        <x:v>-360</x:v>
      </x:c>
      <x:c r="K11" s="60" t="n">
        <x:f>-Motor!K18*Premissas!$C$19</x:f>
        <x:v>-340</x:v>
      </x:c>
      <x:c r="L11" s="60" t="n">
        <x:f>-Motor!L18*Premissas!$C$19</x:f>
        <x:v>-320</x:v>
      </x:c>
      <x:c r="M11" s="60" t="n">
        <x:f>-Motor!M18*Premissas!$C$19</x:f>
        <x:v>-300</x:v>
      </x:c>
      <x:c r="N11" s="60" t="n">
        <x:f>-Motor!N18*Premissas!$C$19</x:f>
        <x:v>-280</x:v>
      </x:c>
    </x:row>
    <x:row r="12" ht="24" customHeight="1">
      <x:c r="B12" s="33" t="str">
        <x:v>Lucro antes de IR</x:v>
      </x:c>
      <x:c r="C12" s="61" t="n">
        <x:f>SUM(C10:C11)</x:f>
        <x:v>39660</x:v>
      </x:c>
      <x:c r="D12" s="61" t="n">
        <x:f>SUM(D10:D11)</x:f>
        <x:v>41796.79999999999</x:v>
      </x:c>
      <x:c r="E12" s="61" t="n">
        <x:f>SUM(E10:E11)</x:f>
        <x:v>43891.263999999996</x:v>
      </x:c>
      <x:c r="F12" s="61" t="n">
        <x:f>SUM(F10:F11)</x:f>
        <x:v>45944.238719999994</x:v>
      </x:c>
      <x:c r="G12" s="61" t="n">
        <x:f>SUM(G10:G11)</x:f>
        <x:v>47956.5539456</x:v>
      </x:c>
      <x:c r="H12" s="61" t="n">
        <x:f>SUM(H10:H11)</x:f>
        <x:v>49929.02286668797</x:v>
      </x:c>
      <x:c r="I12" s="61" t="n">
        <x:f>SUM(I10:I11)</x:f>
        <x:v>51862.44240935426</x:v>
      </x:c>
      <x:c r="J12" s="61" t="n">
        <x:f>SUM(J10:J11)</x:f>
        <x:v>53757.59356116719</x:v>
      </x:c>
      <x:c r="K12" s="61" t="n">
        <x:f>SUM(K10:K11)</x:f>
        <x:v>55615.241689943825</x:v>
      </x:c>
      <x:c r="L12" s="61" t="n">
        <x:f>SUM(L10:L11)</x:f>
        <x:v>57436.13685614496</x:v>
      </x:c>
      <x:c r="M12" s="61" t="n">
        <x:f>SUM(M10:M11)</x:f>
        <x:v>59221.01411902206</x:v>
      </x:c>
      <x:c r="N12" s="61" t="n">
        <x:f>SUM(N10:N11)</x:f>
        <x:v>60970.59383664164</x:v>
      </x:c>
    </x:row>
    <x:row r="13">
      <x:c r="B13" s="66" t="str">
        <x:v>(–) Impostos sobre o lucro</x:v>
      </x:c>
      <x:c r="C13" s="60" t="n">
        <x:f>-MAX(0,C12)*Premissas!$C$20</x:f>
        <x:v>-9915</x:v>
      </x:c>
      <x:c r="D13" s="60" t="n">
        <x:f>-MAX(0,D12)*Premissas!$C$20</x:f>
        <x:v>-10449.199999999997</x:v>
      </x:c>
      <x:c r="E13" s="60" t="n">
        <x:f>-MAX(0,E12)*Premissas!$C$20</x:f>
        <x:v>-10972.815999999999</x:v>
      </x:c>
      <x:c r="F13" s="60" t="n">
        <x:f>-MAX(0,F12)*Premissas!$C$20</x:f>
        <x:v>-11486.059679999998</x:v>
      </x:c>
      <x:c r="G13" s="60" t="n">
        <x:f>-MAX(0,G12)*Premissas!$C$20</x:f>
        <x:v>-11989.1384864</x:v>
      </x:c>
      <x:c r="H13" s="60" t="n">
        <x:f>-MAX(0,H12)*Premissas!$C$20</x:f>
        <x:v>-12482.255716671993</x:v>
      </x:c>
      <x:c r="I13" s="60" t="n">
        <x:f>-MAX(0,I12)*Premissas!$C$20</x:f>
        <x:v>-12965.610602338566</x:v>
      </x:c>
      <x:c r="J13" s="60" t="n">
        <x:f>-MAX(0,J12)*Premissas!$C$20</x:f>
        <x:v>-13439.398390291797</x:v>
      </x:c>
      <x:c r="K13" s="60" t="n">
        <x:f>-MAX(0,K12)*Premissas!$C$20</x:f>
        <x:v>-13903.810422485956</x:v>
      </x:c>
      <x:c r="L13" s="60" t="n">
        <x:f>-MAX(0,L12)*Premissas!$C$20</x:f>
        <x:v>-14359.03421403624</x:v>
      </x:c>
      <x:c r="M13" s="60" t="n">
        <x:f>-MAX(0,M12)*Premissas!$C$20</x:f>
        <x:v>-14805.253529755515</x:v>
      </x:c>
      <x:c r="N13" s="60" t="n">
        <x:f>-MAX(0,N12)*Premissas!$C$20</x:f>
        <x:v>-15242.64845916041</x:v>
      </x:c>
    </x:row>
    <x:row r="14" ht="24" customHeight="1">
      <x:c r="B14" s="33" t="str">
        <x:v>LUCRO LÍQUIDO</x:v>
      </x:c>
      <x:c r="C14" s="61" t="n">
        <x:f>SUM(C12:C13)</x:f>
        <x:v>29745</x:v>
      </x:c>
      <x:c r="D14" s="61" t="n">
        <x:f>SUM(D12:D13)</x:f>
        <x:v>31347.59999999999</x:v>
      </x:c>
      <x:c r="E14" s="61" t="n">
        <x:f>SUM(E12:E13)</x:f>
        <x:v>32918.448</x:v>
      </x:c>
      <x:c r="F14" s="61" t="n">
        <x:f>SUM(F12:F13)</x:f>
        <x:v>34458.179039999995</x:v>
      </x:c>
      <x:c r="G14" s="61" t="n">
        <x:f>SUM(G12:G13)</x:f>
        <x:v>35967.4154592</x:v>
      </x:c>
      <x:c r="H14" s="61" t="n">
        <x:f>SUM(H12:H13)</x:f>
        <x:v>37446.76715001598</x:v>
      </x:c>
      <x:c r="I14" s="61" t="n">
        <x:f>SUM(I12:I13)</x:f>
        <x:v>38896.8318070157</x:v>
      </x:c>
      <x:c r="J14" s="61" t="n">
        <x:f>SUM(J12:J13)</x:f>
        <x:v>40318.19517087539</x:v>
      </x:c>
      <x:c r="K14" s="61" t="n">
        <x:f>SUM(K12:K13)</x:f>
        <x:v>41711.43126745787</x:v>
      </x:c>
      <x:c r="L14" s="61" t="n">
        <x:f>SUM(L12:L13)</x:f>
        <x:v>43077.10264210872</x:v>
      </x:c>
      <x:c r="M14" s="61" t="n">
        <x:f>SUM(M12:M13)</x:f>
        <x:v>44415.760589266545</x:v>
      </x:c>
      <x:c r="N14" s="61" t="n">
        <x:f>SUM(N12:N13)</x:f>
        <x:v>45727.94537748123</x:v>
      </x:c>
    </x:row>
    <x:row r="15">
      <x:c r="B15" s="66"/>
      <x:c r="C15" s="58"/>
      <x:c r="D15" s="58"/>
      <x:c r="E15" s="58"/>
      <x:c r="F15" s="58"/>
      <x:c r="G15" s="58"/>
      <x:c r="H15" s="58"/>
      <x:c r="I15" s="58"/>
      <x:c r="J15" s="58"/>
      <x:c r="K15" s="58"/>
      <x:c r="L15" s="58"/>
      <x:c r="M15" s="58"/>
      <x:c r="N15" s="58"/>
    </x:row>
    <x:row r="16">
      <x:c r="B16" s="66"/>
      <x:c r="C16" s="58"/>
      <x:c r="D16" s="58"/>
      <x:c r="E16" s="58"/>
      <x:c r="F16" s="58"/>
      <x:c r="G16" s="58"/>
      <x:c r="H16" s="58"/>
      <x:c r="I16" s="58"/>
      <x:c r="J16" s="58"/>
      <x:c r="K16" s="58"/>
      <x:c r="L16" s="58"/>
      <x:c r="M16" s="58"/>
      <x:c r="N16" s="58"/>
    </x:row>
    <x:row r="17">
      <x:c r="B17" s="66"/>
      <x:c r="C17" s="58"/>
      <x:c r="D17" s="58"/>
      <x:c r="E17" s="58"/>
      <x:c r="F17" s="58"/>
      <x:c r="G17" s="58"/>
      <x:c r="H17" s="58"/>
      <x:c r="I17" s="58"/>
      <x:c r="J17" s="58"/>
      <x:c r="K17" s="58"/>
      <x:c r="L17" s="58"/>
      <x:c r="M17" s="58"/>
      <x:c r="N17" s="58"/>
    </x:row>
    <x:row r="18">
      <x:c r="B18" s="66"/>
      <x:c r="C18" s="58"/>
      <x:c r="D18" s="58"/>
      <x:c r="E18" s="58"/>
      <x:c r="F18" s="58"/>
      <x:c r="G18" s="58"/>
      <x:c r="H18" s="58"/>
      <x:c r="I18" s="58"/>
      <x:c r="J18" s="58"/>
      <x:c r="K18" s="58"/>
      <x:c r="L18" s="58"/>
      <x:c r="M18" s="58"/>
      <x:c r="N18" s="58"/>
    </x:row>
    <x:row r="19">
      <x:c r="B19" s="66"/>
      <x:c r="C19" s="58"/>
      <x:c r="D19" s="58"/>
      <x:c r="E19" s="58"/>
      <x:c r="F19" s="58"/>
      <x:c r="G19" s="58"/>
      <x:c r="H19" s="58"/>
      <x:c r="I19" s="58"/>
      <x:c r="J19" s="58"/>
      <x:c r="K19" s="58"/>
      <x:c r="L19" s="58"/>
      <x:c r="M19" s="58"/>
      <x:c r="N19" s="58"/>
    </x:row>
  </x:sheetData>
  <x:mergeCells>
    <x:mergeCell ref="A1:N2"/>
    <x:mergeCell ref="A3:N3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4" hidden="0" customWidth="1"/>
    <x:col min="2" max="2" width="34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</x:cols>
  <x:sheetData>
    <x:row r="1" ht="24" customHeight="1">
      <x:c r="A1" s="4" t="str">
        <x:v>FLUXO DE CAIXA | MÉTODO INDIRETO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</x:row>
    <x:row r="2" ht="24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</x:row>
    <x:row r="3" ht="22" customHeight="1">
      <x:c r="A3" s="9" t="str">
        <x:v>R$ · lucro + ajustes de giro + investimento + financiamento</x:v>
      </x:c>
      <x:c r="B3" s="9"/>
      <x:c r="C3" s="9"/>
      <x:c r="D3" s="9"/>
      <x:c r="E3" s="9"/>
      <x:c r="F3" s="9"/>
      <x:c r="G3" s="9"/>
      <x:c r="H3" s="9"/>
      <x:c r="I3" s="9"/>
      <x:c r="J3" s="9"/>
      <x:c r="K3" s="9"/>
      <x:c r="L3" s="9"/>
      <x:c r="M3" s="9"/>
      <x:c r="N3" s="9"/>
    </x:row>
    <x:row r="4">
      <x:c r="B4" s="66"/>
      <x:c r="C4" s="47" t="str">
        <x:v>JAN</x:v>
      </x:c>
      <x:c r="D4" s="47" t="str">
        <x:v>FEV</x:v>
      </x:c>
      <x:c r="E4" s="47" t="str">
        <x:v>MAR</x:v>
      </x:c>
      <x:c r="F4" s="47" t="str">
        <x:v>ABR</x:v>
      </x:c>
      <x:c r="G4" s="47" t="str">
        <x:v>MAI</x:v>
      </x:c>
      <x:c r="H4" s="47" t="str">
        <x:v>JUN</x:v>
      </x:c>
      <x:c r="I4" s="47" t="str">
        <x:v>JUL</x:v>
      </x:c>
      <x:c r="J4" s="47" t="str">
        <x:v>AGO</x:v>
      </x:c>
      <x:c r="K4" s="47" t="str">
        <x:v>SET</x:v>
      </x:c>
      <x:c r="L4" s="47" t="str">
        <x:v>OUT</x:v>
      </x:c>
      <x:c r="M4" s="47" t="str">
        <x:v>NOV</x:v>
      </x:c>
      <x:c r="N4" s="47" t="str">
        <x:v>DEZ</x:v>
      </x:c>
    </x:row>
    <x:row r="5">
      <x:c r="B5" s="66" t="str">
        <x:v>Caixa no início</x:v>
      </x:c>
      <x:c r="C5" s="60" t="n">
        <x:f>Premissas!$C$23</x:f>
        <x:v>200000</x:v>
      </x:c>
      <x:c r="D5" s="60" t="n">
        <x:f>C14</x:f>
        <x:v>192665</x:v>
      </x:c>
      <x:c r="E5" s="60" t="n">
        <x:f>D14</x:f>
        <x:v>218954.19999999998</x:v>
      </x:c>
      <x:c r="F5" s="60" t="n">
        <x:f>E14</x:f>
        <x:v>246835.41599999997</x:v>
      </x:c>
      <x:c r="G5" s="60" t="n">
        <x:f>F14</x:f>
        <x:v>276277.10767999996</x:v>
      </x:c>
      <x:c r="H5" s="60" t="n">
        <x:f>G14</x:f>
        <x:v>307248.3655264</x:v>
      </x:c>
      <x:c r="I5" s="60" t="n">
        <x:f>H14</x:f>
        <x:v>339718.89821587194</x:v>
      </x:c>
      <x:c r="J5" s="60" t="n">
        <x:f>I14</x:f>
        <x:v>373659.0202515545</x:v>
      </x:c>
      <x:c r="K5" s="60" t="n">
        <x:f>J14</x:f>
        <x:v>409039.6398465234</x:v>
      </x:c>
      <x:c r="L5" s="60" t="n">
        <x:f>K14</x:f>
        <x:v>445832.24704959296</x:v>
      </x:c>
      <x:c r="M5" s="60" t="n">
        <x:f>L14</x:f>
        <x:v>484008.9021086011</x:v>
      </x:c>
      <x:c r="N5" s="60" t="n">
        <x:f>M14</x:f>
        <x:v>523542.22406642913</x:v>
      </x:c>
    </x:row>
    <x:row r="6">
      <x:c r="B6" s="66" t="str">
        <x:v>Lucro líquido</x:v>
      </x:c>
      <x:c r="C6" s="60" t="n">
        <x:f>DRE!C14</x:f>
        <x:v>29745</x:v>
      </x:c>
      <x:c r="D6" s="60" t="n">
        <x:f>DRE!D14</x:f>
        <x:v>31347.59999999999</x:v>
      </x:c>
      <x:c r="E6" s="60" t="n">
        <x:f>DRE!E14</x:f>
        <x:v>32918.448</x:v>
      </x:c>
      <x:c r="F6" s="60" t="n">
        <x:f>DRE!F14</x:f>
        <x:v>34458.179039999995</x:v>
      </x:c>
      <x:c r="G6" s="60" t="n">
        <x:f>DRE!G14</x:f>
        <x:v>35967.4154592</x:v>
      </x:c>
      <x:c r="H6" s="60" t="n">
        <x:f>DRE!H14</x:f>
        <x:v>37446.76715001598</x:v>
      </x:c>
      <x:c r="I6" s="60" t="n">
        <x:f>DRE!I14</x:f>
        <x:v>38896.8318070157</x:v>
      </x:c>
      <x:c r="J6" s="60" t="n">
        <x:f>DRE!J14</x:f>
        <x:v>40318.19517087539</x:v>
      </x:c>
      <x:c r="K6" s="60" t="n">
        <x:f>DRE!K14</x:f>
        <x:v>41711.43126745787</x:v>
      </x:c>
      <x:c r="L6" s="60" t="n">
        <x:f>DRE!L14</x:f>
        <x:v>43077.10264210872</x:v>
      </x:c>
      <x:c r="M6" s="60" t="n">
        <x:f>DRE!M14</x:f>
        <x:v>44415.760589266545</x:v>
      </x:c>
      <x:c r="N6" s="60" t="n">
        <x:f>DRE!N14</x:f>
        <x:v>45727.94537748123</x:v>
      </x:c>
    </x:row>
    <x:row r="7">
      <x:c r="B7" s="66" t="str">
        <x:v>(+) Depreciação</x:v>
      </x:c>
      <x:c r="C7" s="60" t="n">
        <x:f>Premissas!$C$18</x:f>
        <x:v>3000</x:v>
      </x:c>
      <x:c r="D7" s="60" t="n">
        <x:f>Premissas!$C$18</x:f>
        <x:v>3000</x:v>
      </x:c>
      <x:c r="E7" s="60" t="n">
        <x:f>Premissas!$C$18</x:f>
        <x:v>3000</x:v>
      </x:c>
      <x:c r="F7" s="60" t="n">
        <x:f>Premissas!$C$18</x:f>
        <x:v>3000</x:v>
      </x:c>
      <x:c r="G7" s="60" t="n">
        <x:f>Premissas!$C$18</x:f>
        <x:v>3000</x:v>
      </x:c>
      <x:c r="H7" s="60" t="n">
        <x:f>Premissas!$C$18</x:f>
        <x:v>3000</x:v>
      </x:c>
      <x:c r="I7" s="60" t="n">
        <x:f>Premissas!$C$18</x:f>
        <x:v>3000</x:v>
      </x:c>
      <x:c r="J7" s="60" t="n">
        <x:f>Premissas!$C$18</x:f>
        <x:v>3000</x:v>
      </x:c>
      <x:c r="K7" s="60" t="n">
        <x:f>Premissas!$C$18</x:f>
        <x:v>3000</x:v>
      </x:c>
      <x:c r="L7" s="60" t="n">
        <x:f>Premissas!$C$18</x:f>
        <x:v>3000</x:v>
      </x:c>
      <x:c r="M7" s="60" t="n">
        <x:f>Premissas!$C$18</x:f>
        <x:v>3000</x:v>
      </x:c>
      <x:c r="N7" s="60" t="n">
        <x:f>Premissas!$C$18</x:f>
        <x:v>3000</x:v>
      </x:c>
    </x:row>
    <x:row r="8">
      <x:c r="B8" s="66" t="str">
        <x:v>(–/+) Variação de recebíveis</x:v>
      </x:c>
      <x:c r="C8" s="60" t="n">
        <x:f>Premissas!$C$24-Motor!C14</x:f>
        <x:v>-21500</x:v>
      </x:c>
      <x:c r="D8" s="60" t="n">
        <x:f>Motor!C14-Motor!D14</x:f>
        <x:v>-1470</x:v>
      </x:c>
      <x:c r="E8" s="60" t="n">
        <x:f>Motor!D14-Motor!E14</x:f>
        <x:v>-1440.6000000000058</x:v>
      </x:c>
      <x:c r="F8" s="60" t="n">
        <x:f>Motor!E14-Motor!F14</x:f>
        <x:v>-1411.7880000000005</x:v>
      </x:c>
      <x:c r="G8" s="60" t="n">
        <x:f>Motor!F14-Motor!G14</x:f>
        <x:v>-1383.55223999999</x:v>
      </x:c>
      <x:c r="H8" s="60" t="n">
        <x:f>Motor!G14-Motor!H14</x:f>
        <x:v>-1355.881195199996</x:v>
      </x:c>
      <x:c r="I8" s="60" t="n">
        <x:f>Motor!H14-Motor!I14</x:f>
        <x:v>-1328.7635712960182</x:v>
      </x:c>
      <x:c r="J8" s="60" t="n">
        <x:f>Motor!I14-Motor!J14</x:f>
        <x:v>-1302.1882998700894</x:v>
      </x:c>
      <x:c r="K8" s="60" t="n">
        <x:f>Motor!J14-Motor!K14</x:f>
        <x:v>-1276.1445338726917</x:v>
      </x:c>
      <x:c r="L8" s="60" t="n">
        <x:f>Motor!K14-Motor!L14</x:f>
        <x:v>-1250.6216431952198</x:v>
      </x:c>
      <x:c r="M8" s="60" t="n">
        <x:f>Motor!L14-Motor!M14</x:f>
        <x:v>-1225.609210331313</x:v>
      </x:c>
      <x:c r="N8" s="60" t="n">
        <x:f>Motor!M14-Motor!N14</x:f>
        <x:v>-1201.0970261246985</x:v>
      </x:c>
    </x:row>
    <x:row r="9">
      <x:c r="B9" s="66" t="str">
        <x:v>(+/–) Variação fornecedores</x:v>
      </x:c>
      <x:c r="C9" s="60" t="n">
        <x:f>Motor!C15-Premissas!$C$25</x:f>
        <x:v>-11579.999999999996</x:v>
      </x:c>
      <x:c r="D9" s="60" t="n">
        <x:f>Motor!D15-Motor!C15</x:f>
        <x:v>411.59999999999854</x:v>
      </x:c>
      <x:c r="E9" s="60" t="n">
        <x:f>Motor!E15-Motor!D15</x:f>
        <x:v>403.3680000000022</x:v>
      </x:c>
      <x:c r="F9" s="60" t="n">
        <x:f>Motor!F15-Motor!E15</x:f>
        <x:v>395.3006400000013</x:v>
      </x:c>
      <x:c r="G9" s="60" t="n">
        <x:f>Motor!G15-Motor!F15</x:f>
        <x:v>387.39462719999574</x:v>
      </x:c>
      <x:c r="H9" s="60" t="n">
        <x:f>Motor!H15-Motor!G15</x:f>
        <x:v>379.64673465599844</x:v>
      </x:c>
      <x:c r="I9" s="60" t="n">
        <x:f>Motor!I15-Motor!H15</x:f>
        <x:v>372.05379996288684</x:v>
      </x:c>
      <x:c r="J9" s="60" t="n">
        <x:f>Motor!J15-Motor!I15</x:f>
        <x:v>364.61272396362256</x:v>
      </x:c>
      <x:c r="K9" s="60" t="n">
        <x:f>Motor!K15-Motor!J15</x:f>
        <x:v>357.32046948435163</x:v>
      </x:c>
      <x:c r="L9" s="60" t="n">
        <x:f>Motor!L15-Motor!K15</x:f>
        <x:v>350.17406009466504</x:v>
      </x:c>
      <x:c r="M9" s="60" t="n">
        <x:f>Motor!M15-Motor!L15</x:f>
        <x:v>343.1705788927684</x:v>
      </x:c>
      <x:c r="N9" s="60" t="n">
        <x:f>Motor!N15-Motor!M15</x:f>
        <x:v>336.3071673149134</x:v>
      </x:c>
    </x:row>
    <x:row r="10" ht="24" customHeight="1">
      <x:c r="B10" s="33" t="str">
        <x:v>CAIXA OPERACIONAL</x:v>
      </x:c>
      <x:c r="C10" s="61" t="n">
        <x:f>SUM(C6:C9)</x:f>
        <x:v>-334.99999999999636</x:v>
      </x:c>
      <x:c r="D10" s="61" t="n">
        <x:f>SUM(D6:D9)</x:f>
        <x:v>33289.19999999999</x:v>
      </x:c>
      <x:c r="E10" s="61" t="n">
        <x:f>SUM(E6:E9)</x:f>
        <x:v>34881.21599999999</x:v>
      </x:c>
      <x:c r="F10" s="61" t="n">
        <x:f>SUM(F6:F9)</x:f>
        <x:v>36441.691679999996</x:v>
      </x:c>
      <x:c r="G10" s="61" t="n">
        <x:f>SUM(G6:G9)</x:f>
        <x:v>37971.2578464</x:v>
      </x:c>
      <x:c r="H10" s="61" t="n">
        <x:f>SUM(H6:H9)</x:f>
        <x:v>39470.53268947198</x:v>
      </x:c>
      <x:c r="I10" s="61" t="n">
        <x:f>SUM(I6:I9)</x:f>
        <x:v>40940.122035682565</x:v>
      </x:c>
      <x:c r="J10" s="61" t="n">
        <x:f>SUM(J6:J9)</x:f>
        <x:v>42380.61959496893</x:v>
      </x:c>
      <x:c r="K10" s="61" t="n">
        <x:f>SUM(K6:K9)</x:f>
        <x:v>43792.60720306953</x:v>
      </x:c>
      <x:c r="L10" s="61" t="n">
        <x:f>SUM(L6:L9)</x:f>
        <x:v>45176.65505900817</x:v>
      </x:c>
      <x:c r="M10" s="61" t="n">
        <x:f>SUM(M6:M9)</x:f>
        <x:v>46533.321957828</x:v>
      </x:c>
      <x:c r="N10" s="61" t="n">
        <x:f>SUM(N6:N9)</x:f>
        <x:v>47863.15551867144</x:v>
      </x:c>
    </x:row>
    <x:row r="11">
      <x:c r="B11" s="66" t="str">
        <x:v>(–) CAPEX</x:v>
      </x:c>
      <x:c r="C11" s="60" t="n">
        <x:f>-Motor!C16</x:f>
        <x:v>-5000</x:v>
      </x:c>
      <x:c r="D11" s="60" t="n">
        <x:f>-Motor!D16</x:f>
        <x:v>-5000</x:v>
      </x:c>
      <x:c r="E11" s="60" t="n">
        <x:f>-Motor!E16</x:f>
        <x:v>-5000</x:v>
      </x:c>
      <x:c r="F11" s="60" t="n">
        <x:f>-Motor!F16</x:f>
        <x:v>-5000</x:v>
      </x:c>
      <x:c r="G11" s="60" t="n">
        <x:f>-Motor!G16</x:f>
        <x:v>-5000</x:v>
      </x:c>
      <x:c r="H11" s="60" t="n">
        <x:f>-Motor!H16</x:f>
        <x:v>-5000</x:v>
      </x:c>
      <x:c r="I11" s="60" t="n">
        <x:f>-Motor!I16</x:f>
        <x:v>-5000</x:v>
      </x:c>
      <x:c r="J11" s="60" t="n">
        <x:f>-Motor!J16</x:f>
        <x:v>-5000</x:v>
      </x:c>
      <x:c r="K11" s="60" t="n">
        <x:f>-Motor!K16</x:f>
        <x:v>-5000</x:v>
      </x:c>
      <x:c r="L11" s="60" t="n">
        <x:f>-Motor!L16</x:f>
        <x:v>-5000</x:v>
      </x:c>
      <x:c r="M11" s="60" t="n">
        <x:f>-Motor!M16</x:f>
        <x:v>-5000</x:v>
      </x:c>
      <x:c r="N11" s="60" t="n">
        <x:f>-Motor!N16</x:f>
        <x:v>-5000</x:v>
      </x:c>
    </x:row>
    <x:row r="12">
      <x:c r="B12" s="66" t="str">
        <x:v>(–) Amortização de dívida</x:v>
      </x:c>
      <x:c r="C12" s="60" t="n">
        <x:f>-Motor!C17</x:f>
        <x:v>-2000</x:v>
      </x:c>
      <x:c r="D12" s="60" t="n">
        <x:f>-Motor!D17</x:f>
        <x:v>-2000</x:v>
      </x:c>
      <x:c r="E12" s="60" t="n">
        <x:f>-Motor!E17</x:f>
        <x:v>-2000</x:v>
      </x:c>
      <x:c r="F12" s="60" t="n">
        <x:f>-Motor!F17</x:f>
        <x:v>-2000</x:v>
      </x:c>
      <x:c r="G12" s="60" t="n">
        <x:f>-Motor!G17</x:f>
        <x:v>-2000</x:v>
      </x:c>
      <x:c r="H12" s="60" t="n">
        <x:f>-Motor!H17</x:f>
        <x:v>-2000</x:v>
      </x:c>
      <x:c r="I12" s="60" t="n">
        <x:f>-Motor!I17</x:f>
        <x:v>-2000</x:v>
      </x:c>
      <x:c r="J12" s="60" t="n">
        <x:f>-Motor!J17</x:f>
        <x:v>-2000</x:v>
      </x:c>
      <x:c r="K12" s="60" t="n">
        <x:f>-Motor!K17</x:f>
        <x:v>-2000</x:v>
      </x:c>
      <x:c r="L12" s="60" t="n">
        <x:f>-Motor!L17</x:f>
        <x:v>-2000</x:v>
      </x:c>
      <x:c r="M12" s="60" t="n">
        <x:f>-Motor!M17</x:f>
        <x:v>-2000</x:v>
      </x:c>
      <x:c r="N12" s="60" t="n">
        <x:f>-Motor!N17</x:f>
        <x:v>-2000</x:v>
      </x:c>
    </x:row>
    <x:row r="13" ht="24" customHeight="1">
      <x:c r="B13" s="33" t="str">
        <x:v>VARIAÇÃO DE CAIXA</x:v>
      </x:c>
      <x:c r="C13" s="61" t="n">
        <x:f>SUM(C10:C12)</x:f>
        <x:v>-7334.999999999996</x:v>
      </x:c>
      <x:c r="D13" s="61" t="n">
        <x:f>SUM(D10:D12)</x:f>
        <x:v>26289.19999999999</x:v>
      </x:c>
      <x:c r="E13" s="61" t="n">
        <x:f>SUM(E10:E12)</x:f>
        <x:v>27881.215999999993</x:v>
      </x:c>
      <x:c r="F13" s="61" t="n">
        <x:f>SUM(F10:F12)</x:f>
        <x:v>29441.691679999996</x:v>
      </x:c>
      <x:c r="G13" s="61" t="n">
        <x:f>SUM(G10:G12)</x:f>
        <x:v>30971.257846400003</x:v>
      </x:c>
      <x:c r="H13" s="61" t="n">
        <x:f>SUM(H10:H12)</x:f>
        <x:v>32470.532689471976</x:v>
      </x:c>
      <x:c r="I13" s="61" t="n">
        <x:f>SUM(I10:I12)</x:f>
        <x:v>33940.122035682565</x:v>
      </x:c>
      <x:c r="J13" s="61" t="n">
        <x:f>SUM(J10:J12)</x:f>
        <x:v>35380.61959496893</x:v>
      </x:c>
      <x:c r="K13" s="61" t="n">
        <x:f>SUM(K10:K12)</x:f>
        <x:v>36792.60720306953</x:v>
      </x:c>
      <x:c r="L13" s="61" t="n">
        <x:f>SUM(L10:L12)</x:f>
        <x:v>38176.65505900817</x:v>
      </x:c>
      <x:c r="M13" s="61" t="n">
        <x:f>SUM(M10:M12)</x:f>
        <x:v>39533.321957828</x:v>
      </x:c>
      <x:c r="N13" s="61" t="n">
        <x:f>SUM(N10:N12)</x:f>
        <x:v>40863.15551867144</x:v>
      </x:c>
    </x:row>
    <x:row r="14" ht="24" customHeight="1">
      <x:c r="B14" s="33" t="str">
        <x:v>CAIXA NO FIM</x:v>
      </x:c>
      <x:c r="C14" s="61" t="n">
        <x:f>SUM(C5,C13)</x:f>
        <x:v>192665</x:v>
      </x:c>
      <x:c r="D14" s="61" t="n">
        <x:f>SUM(D5,D13)</x:f>
        <x:v>218954.19999999998</x:v>
      </x:c>
      <x:c r="E14" s="61" t="n">
        <x:f>SUM(E5,E13)</x:f>
        <x:v>246835.41599999997</x:v>
      </x:c>
      <x:c r="F14" s="61" t="n">
        <x:f>SUM(F5,F13)</x:f>
        <x:v>276277.10767999996</x:v>
      </x:c>
      <x:c r="G14" s="61" t="n">
        <x:f>SUM(G5,G13)</x:f>
        <x:v>307248.3655264</x:v>
      </x:c>
      <x:c r="H14" s="61" t="n">
        <x:f>SUM(H5,H13)</x:f>
        <x:v>339718.89821587194</x:v>
      </x:c>
      <x:c r="I14" s="61" t="n">
        <x:f>SUM(I5,I13)</x:f>
        <x:v>373659.0202515545</x:v>
      </x:c>
      <x:c r="J14" s="61" t="n">
        <x:f>SUM(J5,J13)</x:f>
        <x:v>409039.6398465234</x:v>
      </x:c>
      <x:c r="K14" s="61" t="n">
        <x:f>SUM(K5,K13)</x:f>
        <x:v>445832.24704959296</x:v>
      </x:c>
      <x:c r="L14" s="61" t="n">
        <x:f>SUM(L5,L13)</x:f>
        <x:v>484008.9021086011</x:v>
      </x:c>
      <x:c r="M14" s="61" t="n">
        <x:f>SUM(M5,M13)</x:f>
        <x:v>523542.22406642913</x:v>
      </x:c>
      <x:c r="N14" s="61" t="n">
        <x:f>SUM(N5,N13)</x:f>
        <x:v>564405.3795851006</x:v>
      </x:c>
    </x:row>
    <x:row r="15">
      <x:c r="B15" s="66"/>
      <x:c r="C15" s="58"/>
      <x:c r="D15" s="58"/>
      <x:c r="E15" s="58"/>
      <x:c r="F15" s="58"/>
      <x:c r="G15" s="58"/>
      <x:c r="H15" s="58"/>
      <x:c r="I15" s="58"/>
      <x:c r="J15" s="58"/>
      <x:c r="K15" s="58"/>
      <x:c r="L15" s="58"/>
      <x:c r="M15" s="58"/>
      <x:c r="N15" s="58"/>
    </x:row>
    <x:row r="16">
      <x:c r="B16" s="66"/>
      <x:c r="C16" s="58"/>
      <x:c r="D16" s="58"/>
      <x:c r="E16" s="58"/>
      <x:c r="F16" s="58"/>
      <x:c r="G16" s="58"/>
      <x:c r="H16" s="58"/>
      <x:c r="I16" s="58"/>
      <x:c r="J16" s="58"/>
      <x:c r="K16" s="58"/>
      <x:c r="L16" s="58"/>
      <x:c r="M16" s="58"/>
      <x:c r="N16" s="58"/>
    </x:row>
    <x:row r="17">
      <x:c r="B17" s="66"/>
      <x:c r="C17" s="58"/>
      <x:c r="D17" s="58"/>
      <x:c r="E17" s="58"/>
      <x:c r="F17" s="58"/>
      <x:c r="G17" s="58"/>
      <x:c r="H17" s="58"/>
      <x:c r="I17" s="58"/>
      <x:c r="J17" s="58"/>
      <x:c r="K17" s="58"/>
      <x:c r="L17" s="58"/>
      <x:c r="M17" s="58"/>
      <x:c r="N17" s="58"/>
    </x:row>
    <x:row r="18">
      <x:c r="B18" s="66"/>
      <x:c r="C18" s="58"/>
      <x:c r="D18" s="58"/>
      <x:c r="E18" s="58"/>
      <x:c r="F18" s="58"/>
      <x:c r="G18" s="58"/>
      <x:c r="H18" s="58"/>
      <x:c r="I18" s="58"/>
      <x:c r="J18" s="58"/>
      <x:c r="K18" s="58"/>
      <x:c r="L18" s="58"/>
      <x:c r="M18" s="58"/>
      <x:c r="N18" s="58"/>
    </x:row>
    <x:row r="19">
      <x:c r="B19" s="66"/>
      <x:c r="C19" s="58"/>
      <x:c r="D19" s="58"/>
      <x:c r="E19" s="58"/>
      <x:c r="F19" s="58"/>
      <x:c r="G19" s="58"/>
      <x:c r="H19" s="58"/>
      <x:c r="I19" s="58"/>
      <x:c r="J19" s="58"/>
      <x:c r="K19" s="58"/>
      <x:c r="L19" s="58"/>
      <x:c r="M19" s="58"/>
      <x:c r="N19" s="58"/>
    </x:row>
  </x:sheetData>
  <x:mergeCells>
    <x:mergeCell ref="A1:N2"/>
    <x:mergeCell ref="A3:N3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4" hidden="0" customWidth="1"/>
    <x:col min="2" max="2" width="34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</x:cols>
  <x:sheetData>
    <x:row r="1" ht="24" customHeight="1">
      <x:c r="A1" s="4" t="str">
        <x:v>BALANÇO PATRIMONIAL | FECHAMENTO MENSAL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</x:row>
    <x:row r="2" ht="24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</x:row>
    <x:row r="3" ht="22" customHeight="1">
      <x:c r="A3" s="9" t="str">
        <x:v>R$ · conciliação de ativos = passivos + patrimônio</x:v>
      </x:c>
      <x:c r="B3" s="9"/>
      <x:c r="C3" s="9"/>
      <x:c r="D3" s="9"/>
      <x:c r="E3" s="9"/>
      <x:c r="F3" s="9"/>
      <x:c r="G3" s="9"/>
      <x:c r="H3" s="9"/>
      <x:c r="I3" s="9"/>
      <x:c r="J3" s="9"/>
      <x:c r="K3" s="9"/>
      <x:c r="L3" s="9"/>
      <x:c r="M3" s="9"/>
      <x:c r="N3" s="9"/>
    </x:row>
    <x:row r="4">
      <x:c r="B4" s="66"/>
      <x:c r="C4" s="47" t="str">
        <x:v>JAN</x:v>
      </x:c>
      <x:c r="D4" s="47" t="str">
        <x:v>FEV</x:v>
      </x:c>
      <x:c r="E4" s="47" t="str">
        <x:v>MAR</x:v>
      </x:c>
      <x:c r="F4" s="47" t="str">
        <x:v>ABR</x:v>
      </x:c>
      <x:c r="G4" s="47" t="str">
        <x:v>MAI</x:v>
      </x:c>
      <x:c r="H4" s="47" t="str">
        <x:v>JUN</x:v>
      </x:c>
      <x:c r="I4" s="47" t="str">
        <x:v>JUL</x:v>
      </x:c>
      <x:c r="J4" s="47" t="str">
        <x:v>AGO</x:v>
      </x:c>
      <x:c r="K4" s="47" t="str">
        <x:v>SET</x:v>
      </x:c>
      <x:c r="L4" s="47" t="str">
        <x:v>OUT</x:v>
      </x:c>
      <x:c r="M4" s="47" t="str">
        <x:v>NOV</x:v>
      </x:c>
      <x:c r="N4" s="47" t="str">
        <x:v>DEZ</x:v>
      </x:c>
    </x:row>
    <x:row r="5">
      <x:c r="B5" s="66" t="str">
        <x:v>Caixa e equivalentes</x:v>
      </x:c>
      <x:c r="C5" s="60" t="n">
        <x:f>'Fluxo de Caixa'!C14</x:f>
        <x:v>192665</x:v>
      </x:c>
      <x:c r="D5" s="60" t="n">
        <x:f>'Fluxo de Caixa'!D14</x:f>
        <x:v>218954.19999999998</x:v>
      </x:c>
      <x:c r="E5" s="60" t="n">
        <x:f>'Fluxo de Caixa'!E14</x:f>
        <x:v>246835.41599999997</x:v>
      </x:c>
      <x:c r="F5" s="60" t="n">
        <x:f>'Fluxo de Caixa'!F14</x:f>
        <x:v>276277.10767999996</x:v>
      </x:c>
      <x:c r="G5" s="60" t="n">
        <x:f>'Fluxo de Caixa'!G14</x:f>
        <x:v>307248.3655264</x:v>
      </x:c>
      <x:c r="H5" s="60" t="n">
        <x:f>'Fluxo de Caixa'!H14</x:f>
        <x:v>339718.89821587194</x:v>
      </x:c>
      <x:c r="I5" s="60" t="n">
        <x:f>'Fluxo de Caixa'!I14</x:f>
        <x:v>373659.0202515545</x:v>
      </x:c>
      <x:c r="J5" s="60" t="n">
        <x:f>'Fluxo de Caixa'!J14</x:f>
        <x:v>409039.6398465234</x:v>
      </x:c>
      <x:c r="K5" s="60" t="n">
        <x:f>'Fluxo de Caixa'!K14</x:f>
        <x:v>445832.24704959296</x:v>
      </x:c>
      <x:c r="L5" s="60" t="n">
        <x:f>'Fluxo de Caixa'!L14</x:f>
        <x:v>484008.9021086011</x:v>
      </x:c>
      <x:c r="M5" s="60" t="n">
        <x:f>'Fluxo de Caixa'!M14</x:f>
        <x:v>523542.22406642913</x:v>
      </x:c>
      <x:c r="N5" s="60" t="n">
        <x:f>'Fluxo de Caixa'!N14</x:f>
        <x:v>564405.3795851006</x:v>
      </x:c>
    </x:row>
    <x:row r="6">
      <x:c r="B6" s="66" t="str">
        <x:v>Contas a receber</x:v>
      </x:c>
      <x:c r="C6" s="60" t="n">
        <x:f>Motor!C14</x:f>
        <x:v>101500</x:v>
      </x:c>
      <x:c r="D6" s="60" t="n">
        <x:f>Motor!D14</x:f>
        <x:v>102970</x:v>
      </x:c>
      <x:c r="E6" s="60" t="n">
        <x:f>Motor!E14</x:f>
        <x:v>104410.6</x:v>
      </x:c>
      <x:c r="F6" s="60" t="n">
        <x:f>Motor!F14</x:f>
        <x:v>105822.388</x:v>
      </x:c>
      <x:c r="G6" s="60" t="n">
        <x:f>Motor!G14</x:f>
        <x:v>107205.94024</x:v>
      </x:c>
      <x:c r="H6" s="60" t="n">
        <x:f>Motor!H14</x:f>
        <x:v>108561.82143519999</x:v>
      </x:c>
      <x:c r="I6" s="60" t="n">
        <x:f>Motor!I14</x:f>
        <x:v>109890.58500649601</x:v>
      </x:c>
      <x:c r="J6" s="60" t="n">
        <x:f>Motor!J14</x:f>
        <x:v>111192.7733063661</x:v>
      </x:c>
      <x:c r="K6" s="60" t="n">
        <x:f>Motor!K14</x:f>
        <x:v>112468.91784023879</x:v>
      </x:c>
      <x:c r="L6" s="60" t="n">
        <x:f>Motor!L14</x:f>
        <x:v>113719.53948343401</x:v>
      </x:c>
      <x:c r="M6" s="60" t="n">
        <x:f>Motor!M14</x:f>
        <x:v>114945.14869376532</x:v>
      </x:c>
      <x:c r="N6" s="60" t="n">
        <x:f>Motor!N14</x:f>
        <x:v>116146.24571989002</x:v>
      </x:c>
    </x:row>
    <x:row r="7">
      <x:c r="B7" s="66" t="str">
        <x:v>Ativo imobilizado líquido</x:v>
      </x:c>
      <x:c r="C7" s="60" t="n">
        <x:f>Premissas!$C$26+Motor!C16-Premissas!$C$18</x:f>
        <x:v>92000</x:v>
      </x:c>
      <x:c r="D7" s="60" t="n">
        <x:f>C7+Motor!D16-Premissas!$C$18</x:f>
        <x:v>94000</x:v>
      </x:c>
      <x:c r="E7" s="60" t="n">
        <x:f>D7+Motor!E16-Premissas!$C$18</x:f>
        <x:v>96000</x:v>
      </x:c>
      <x:c r="F7" s="60" t="n">
        <x:f>E7+Motor!F16-Premissas!$C$18</x:f>
        <x:v>98000</x:v>
      </x:c>
      <x:c r="G7" s="60" t="n">
        <x:f>F7+Motor!G16-Premissas!$C$18</x:f>
        <x:v>100000</x:v>
      </x:c>
      <x:c r="H7" s="60" t="n">
        <x:f>G7+Motor!H16-Premissas!$C$18</x:f>
        <x:v>102000</x:v>
      </x:c>
      <x:c r="I7" s="60" t="n">
        <x:f>H7+Motor!I16-Premissas!$C$18</x:f>
        <x:v>104000</x:v>
      </x:c>
      <x:c r="J7" s="60" t="n">
        <x:f>I7+Motor!J16-Premissas!$C$18</x:f>
        <x:v>106000</x:v>
      </x:c>
      <x:c r="K7" s="60" t="n">
        <x:f>J7+Motor!K16-Premissas!$C$18</x:f>
        <x:v>108000</x:v>
      </x:c>
      <x:c r="L7" s="60" t="n">
        <x:f>K7+Motor!L16-Premissas!$C$18</x:f>
        <x:v>110000</x:v>
      </x:c>
      <x:c r="M7" s="60" t="n">
        <x:f>L7+Motor!M16-Premissas!$C$18</x:f>
        <x:v>112000</x:v>
      </x:c>
      <x:c r="N7" s="60" t="n">
        <x:f>M7+Motor!N16-Premissas!$C$18</x:f>
        <x:v>114000</x:v>
      </x:c>
    </x:row>
    <x:row r="8" ht="24" customHeight="1">
      <x:c r="B8" s="33" t="str">
        <x:v>ATIVO TOTAL</x:v>
      </x:c>
      <x:c r="C8" s="61" t="n">
        <x:f>SUM(C5:C7)</x:f>
        <x:v>386165</x:v>
      </x:c>
      <x:c r="D8" s="61" t="n">
        <x:f>SUM(D5:D7)</x:f>
        <x:v>415924.19999999995</x:v>
      </x:c>
      <x:c r="E8" s="61" t="n">
        <x:f>SUM(E5:E7)</x:f>
        <x:v>447246.01599999995</x:v>
      </x:c>
      <x:c r="F8" s="61" t="n">
        <x:f>SUM(F5:F7)</x:f>
        <x:v>480099.49567999993</x:v>
      </x:c>
      <x:c r="G8" s="61" t="n">
        <x:f>SUM(G5:G7)</x:f>
        <x:v>514454.30576639995</x:v>
      </x:c>
      <x:c r="H8" s="61" t="n">
        <x:f>SUM(H5:H7)</x:f>
        <x:v>550280.7196510719</x:v>
      </x:c>
      <x:c r="I8" s="61" t="n">
        <x:f>SUM(I5:I7)</x:f>
        <x:v>587549.6052580505</x:v>
      </x:c>
      <x:c r="J8" s="61" t="n">
        <x:f>SUM(J5:J7)</x:f>
        <x:v>626232.4131528896</x:v>
      </x:c>
      <x:c r="K8" s="61" t="n">
        <x:f>SUM(K5:K7)</x:f>
        <x:v>666301.1648898318</x:v>
      </x:c>
      <x:c r="L8" s="61" t="n">
        <x:f>SUM(L5:L7)</x:f>
        <x:v>707728.4415920351</x:v>
      </x:c>
      <x:c r="M8" s="61" t="n">
        <x:f>SUM(M5:M7)</x:f>
        <x:v>750487.3727601945</x:v>
      </x:c>
      <x:c r="N8" s="61" t="n">
        <x:f>SUM(N5:N7)</x:f>
        <x:v>794551.6253049906</x:v>
      </x:c>
    </x:row>
    <x:row r="9">
      <x:c r="B9" s="66"/>
      <x:c r="C9" s="60"/>
      <x:c r="D9" s="60"/>
      <x:c r="E9" s="60"/>
      <x:c r="F9" s="60"/>
      <x:c r="G9" s="60"/>
      <x:c r="H9" s="60"/>
      <x:c r="I9" s="60"/>
      <x:c r="J9" s="60"/>
      <x:c r="K9" s="60"/>
      <x:c r="L9" s="60"/>
      <x:c r="M9" s="60"/>
      <x:c r="N9" s="60"/>
    </x:row>
    <x:row r="10">
      <x:c r="B10" s="66" t="str">
        <x:v>Fornecedores</x:v>
      </x:c>
      <x:c r="C10" s="60" t="n">
        <x:f>Motor!C15</x:f>
        <x:v>28420.000000000004</x:v>
      </x:c>
      <x:c r="D10" s="60" t="n">
        <x:f>Motor!D15</x:f>
        <x:v>28831.600000000002</x:v>
      </x:c>
      <x:c r="E10" s="60" t="n">
        <x:f>Motor!E15</x:f>
        <x:v>29234.968000000004</x:v>
      </x:c>
      <x:c r="F10" s="60" t="n">
        <x:f>Motor!F15</x:f>
        <x:v>29630.268640000006</x:v>
      </x:c>
      <x:c r="G10" s="60" t="n">
        <x:f>Motor!G15</x:f>
        <x:v>30017.6632672</x:v>
      </x:c>
      <x:c r="H10" s="60" t="n">
        <x:f>Motor!H15</x:f>
        <x:v>30397.310001856</x:v>
      </x:c>
      <x:c r="I10" s="60" t="n">
        <x:f>Motor!I15</x:f>
        <x:v>30769.363801818887</x:v>
      </x:c>
      <x:c r="J10" s="60" t="n">
        <x:f>Motor!J15</x:f>
        <x:v>31133.97652578251</x:v>
      </x:c>
      <x:c r="K10" s="60" t="n">
        <x:f>Motor!K15</x:f>
        <x:v>31491.29699526686</x:v>
      </x:c>
      <x:c r="L10" s="60" t="n">
        <x:f>Motor!L15</x:f>
        <x:v>31841.471055361526</x:v>
      </x:c>
      <x:c r="M10" s="60" t="n">
        <x:f>Motor!M15</x:f>
        <x:v>32184.641634254294</x:v>
      </x:c>
      <x:c r="N10" s="60" t="n">
        <x:f>Motor!N15</x:f>
        <x:v>32520.948801569208</x:v>
      </x:c>
    </x:row>
    <x:row r="11">
      <x:c r="B11" s="66" t="str">
        <x:v>Dívida</x:v>
      </x:c>
      <x:c r="C11" s="60" t="n">
        <x:f>Motor!C19</x:f>
        <x:v>48000</x:v>
      </x:c>
      <x:c r="D11" s="60" t="n">
        <x:f>Motor!D19</x:f>
        <x:v>46000</x:v>
      </x:c>
      <x:c r="E11" s="60" t="n">
        <x:f>Motor!E19</x:f>
        <x:v>44000</x:v>
      </x:c>
      <x:c r="F11" s="60" t="n">
        <x:f>Motor!F19</x:f>
        <x:v>42000</x:v>
      </x:c>
      <x:c r="G11" s="60" t="n">
        <x:f>Motor!G19</x:f>
        <x:v>40000</x:v>
      </x:c>
      <x:c r="H11" s="60" t="n">
        <x:f>Motor!H19</x:f>
        <x:v>38000</x:v>
      </x:c>
      <x:c r="I11" s="60" t="n">
        <x:f>Motor!I19</x:f>
        <x:v>36000</x:v>
      </x:c>
      <x:c r="J11" s="60" t="n">
        <x:f>Motor!J19</x:f>
        <x:v>34000</x:v>
      </x:c>
      <x:c r="K11" s="60" t="n">
        <x:f>Motor!K19</x:f>
        <x:v>32000</x:v>
      </x:c>
      <x:c r="L11" s="60" t="n">
        <x:f>Motor!L19</x:f>
        <x:v>30000</x:v>
      </x:c>
      <x:c r="M11" s="60" t="n">
        <x:f>Motor!M19</x:f>
        <x:v>28000</x:v>
      </x:c>
      <x:c r="N11" s="60" t="n">
        <x:f>Motor!N19</x:f>
        <x:v>26000</x:v>
      </x:c>
    </x:row>
    <x:row r="12" ht="24" customHeight="1">
      <x:c r="B12" s="33" t="str">
        <x:v>PASSIVO TOTAL</x:v>
      </x:c>
      <x:c r="C12" s="61" t="n">
        <x:f>SUM(C10:C11)</x:f>
        <x:v>76420</x:v>
      </x:c>
      <x:c r="D12" s="61" t="n">
        <x:f>SUM(D10:D11)</x:f>
        <x:v>74831.6</x:v>
      </x:c>
      <x:c r="E12" s="61" t="n">
        <x:f>SUM(E10:E11)</x:f>
        <x:v>73234.96800000001</x:v>
      </x:c>
      <x:c r="F12" s="61" t="n">
        <x:f>SUM(F10:F11)</x:f>
        <x:v>71630.26864000001</x:v>
      </x:c>
      <x:c r="G12" s="61" t="n">
        <x:f>SUM(G10:G11)</x:f>
        <x:v>70017.6632672</x:v>
      </x:c>
      <x:c r="H12" s="61" t="n">
        <x:f>SUM(H10:H11)</x:f>
        <x:v>68397.310001856</x:v>
      </x:c>
      <x:c r="I12" s="61" t="n">
        <x:f>SUM(I10:I11)</x:f>
        <x:v>66769.3638018189</x:v>
      </x:c>
      <x:c r="J12" s="61" t="n">
        <x:f>SUM(J10:J11)</x:f>
        <x:v>65133.976525782506</x:v>
      </x:c>
      <x:c r="K12" s="61" t="n">
        <x:f>SUM(K10:K11)</x:f>
        <x:v>63491.296995266865</x:v>
      </x:c>
      <x:c r="L12" s="61" t="n">
        <x:f>SUM(L10:L11)</x:f>
        <x:v>61841.47105536153</x:v>
      </x:c>
      <x:c r="M12" s="61" t="n">
        <x:f>SUM(M10:M11)</x:f>
        <x:v>60184.641634254294</x:v>
      </x:c>
      <x:c r="N12" s="61" t="n">
        <x:f>SUM(N10:N11)</x:f>
        <x:v>58520.948801569204</x:v>
      </x:c>
    </x:row>
    <x:row r="13">
      <x:c r="B13" s="66" t="str">
        <x:v>Patrimônio líquido</x:v>
      </x:c>
      <x:c r="C13" s="60" t="n">
        <x:f>Premissas!$C$28+DRE!C14</x:f>
        <x:v>309745</x:v>
      </x:c>
      <x:c r="D13" s="60" t="n">
        <x:f>C13+DRE!D14</x:f>
        <x:v>341092.6</x:v>
      </x:c>
      <x:c r="E13" s="60" t="n">
        <x:f>D13+DRE!E14</x:f>
        <x:v>374011.04799999995</x:v>
      </x:c>
      <x:c r="F13" s="60" t="n">
        <x:f>E13+DRE!F14</x:f>
        <x:v>408469.22703999997</x:v>
      </x:c>
      <x:c r="G13" s="60" t="n">
        <x:f>F13+DRE!G14</x:f>
        <x:v>444436.64249919995</x:v>
      </x:c>
      <x:c r="H13" s="60" t="n">
        <x:f>G13+DRE!H14</x:f>
        <x:v>481883.40964921593</x:v>
      </x:c>
      <x:c r="I13" s="60" t="n">
        <x:f>H13+DRE!I14</x:f>
        <x:v>520780.2414562316</x:v>
      </x:c>
      <x:c r="J13" s="60" t="n">
        <x:f>I13+DRE!J14</x:f>
        <x:v>561098.436627107</x:v>
      </x:c>
      <x:c r="K13" s="60" t="n">
        <x:f>J13+DRE!K14</x:f>
        <x:v>602809.8678945649</x:v>
      </x:c>
      <x:c r="L13" s="60" t="n">
        <x:f>K13+DRE!L14</x:f>
        <x:v>645886.9705366736</x:v>
      </x:c>
      <x:c r="M13" s="60" t="n">
        <x:f>L13+DRE!M14</x:f>
        <x:v>690302.7311259401</x:v>
      </x:c>
      <x:c r="N13" s="60" t="n">
        <x:f>M13+DRE!N14</x:f>
        <x:v>736030.6765034213</x:v>
      </x:c>
    </x:row>
    <x:row r="14" ht="24" customHeight="1">
      <x:c r="B14" s="33" t="str">
        <x:v>PASSIVO + PATRIMÔNIO</x:v>
      </x:c>
      <x:c r="C14" s="61" t="n">
        <x:f>SUM(C12:C13)</x:f>
        <x:v>386165</x:v>
      </x:c>
      <x:c r="D14" s="61" t="n">
        <x:f>SUM(D12:D13)</x:f>
        <x:v>415924.19999999995</x:v>
      </x:c>
      <x:c r="E14" s="61" t="n">
        <x:f>SUM(E12:E13)</x:f>
        <x:v>447246.01599999995</x:v>
      </x:c>
      <x:c r="F14" s="61" t="n">
        <x:f>SUM(F12:F13)</x:f>
        <x:v>480099.49568</x:v>
      </x:c>
      <x:c r="G14" s="61" t="n">
        <x:f>SUM(G12:G13)</x:f>
        <x:v>514454.30576639995</x:v>
      </x:c>
      <x:c r="H14" s="61" t="n">
        <x:f>SUM(H12:H13)</x:f>
        <x:v>550280.7196510719</x:v>
      </x:c>
      <x:c r="I14" s="61" t="n">
        <x:f>SUM(I12:I13)</x:f>
        <x:v>587549.6052580505</x:v>
      </x:c>
      <x:c r="J14" s="61" t="n">
        <x:f>SUM(J12:J13)</x:f>
        <x:v>626232.4131528895</x:v>
      </x:c>
      <x:c r="K14" s="61" t="n">
        <x:f>SUM(K12:K13)</x:f>
        <x:v>666301.1648898318</x:v>
      </x:c>
      <x:c r="L14" s="61" t="n">
        <x:f>SUM(L12:L13)</x:f>
        <x:v>707728.4415920351</x:v>
      </x:c>
      <x:c r="M14" s="61" t="n">
        <x:f>SUM(M12:M13)</x:f>
        <x:v>750487.3727601944</x:v>
      </x:c>
      <x:c r="N14" s="61" t="n">
        <x:f>SUM(N12:N13)</x:f>
        <x:v>794551.6253049904</x:v>
      </x:c>
    </x:row>
    <x:row r="15" ht="24" customHeight="1">
      <x:c r="B15" s="33" t="str">
        <x:v>CHECK / DIFERENÇA</x:v>
      </x:c>
      <x:c r="C15" s="61" t="n">
        <x:f>C8-C14</x:f>
        <x:v>0</x:v>
      </x:c>
      <x:c r="D15" s="61" t="n">
        <x:f>D8-D14</x:f>
        <x:v>0</x:v>
      </x:c>
      <x:c r="E15" s="61" t="n">
        <x:f>E8-E14</x:f>
        <x:v>0</x:v>
      </x:c>
      <x:c r="F15" s="61" t="n">
        <x:f>F8-F14</x:f>
        <x:v>-5.820766091346741e-11</x:v>
      </x:c>
      <x:c r="G15" s="61" t="n">
        <x:f>G8-G14</x:f>
        <x:v>0</x:v>
      </x:c>
      <x:c r="H15" s="61" t="n">
        <x:f>H8-H14</x:f>
        <x:v>0</x:v>
      </x:c>
      <x:c r="I15" s="61" t="n">
        <x:f>I8-I14</x:f>
        <x:v>0</x:v>
      </x:c>
      <x:c r="J15" s="61" t="n">
        <x:f>J8-J14</x:f>
        <x:v>1.1641532182693481e-10</x:v>
      </x:c>
      <x:c r="K15" s="61" t="n">
        <x:f>K8-K14</x:f>
        <x:v>0</x:v>
      </x:c>
      <x:c r="L15" s="61" t="n">
        <x:f>L8-L14</x:f>
        <x:v>0</x:v>
      </x:c>
      <x:c r="M15" s="61" t="n">
        <x:f>M8-M14</x:f>
        <x:v>1.1641532182693481e-10</x:v>
      </x:c>
      <x:c r="N15" s="61" t="n">
        <x:f>N8-N14</x:f>
        <x:v>1.1641532182693481e-10</x:v>
      </x:c>
    </x:row>
    <x:row r="16">
      <x:c r="B16" s="66"/>
      <x:c r="C16" s="58"/>
      <x:c r="D16" s="58"/>
      <x:c r="E16" s="58"/>
      <x:c r="F16" s="58"/>
      <x:c r="G16" s="58"/>
      <x:c r="H16" s="58"/>
      <x:c r="I16" s="58"/>
      <x:c r="J16" s="58"/>
      <x:c r="K16" s="58"/>
      <x:c r="L16" s="58"/>
      <x:c r="M16" s="58"/>
      <x:c r="N16" s="58"/>
    </x:row>
    <x:row r="17">
      <x:c r="B17" s="66"/>
      <x:c r="C17" s="58"/>
      <x:c r="D17" s="58"/>
      <x:c r="E17" s="58"/>
      <x:c r="F17" s="58"/>
      <x:c r="G17" s="58"/>
      <x:c r="H17" s="58"/>
      <x:c r="I17" s="58"/>
      <x:c r="J17" s="58"/>
      <x:c r="K17" s="58"/>
      <x:c r="L17" s="58"/>
      <x:c r="M17" s="58"/>
      <x:c r="N17" s="58"/>
    </x:row>
    <x:row r="18">
      <x:c r="B18" s="66"/>
      <x:c r="C18" s="58"/>
      <x:c r="D18" s="58"/>
      <x:c r="E18" s="58"/>
      <x:c r="F18" s="58"/>
      <x:c r="G18" s="58"/>
      <x:c r="H18" s="58"/>
      <x:c r="I18" s="58"/>
      <x:c r="J18" s="58"/>
      <x:c r="K18" s="58"/>
      <x:c r="L18" s="58"/>
      <x:c r="M18" s="58"/>
      <x:c r="N18" s="58"/>
    </x:row>
    <x:row r="19">
      <x:c r="B19" s="66"/>
      <x:c r="C19" s="58"/>
      <x:c r="D19" s="58"/>
      <x:c r="E19" s="58"/>
      <x:c r="F19" s="58"/>
      <x:c r="G19" s="58"/>
      <x:c r="H19" s="58"/>
      <x:c r="I19" s="58"/>
      <x:c r="J19" s="58"/>
      <x:c r="K19" s="58"/>
      <x:c r="L19" s="58"/>
      <x:c r="M19" s="58"/>
      <x:c r="N19" s="58"/>
    </x:row>
  </x:sheetData>
  <x:mergeCells>
    <x:mergeCell ref="A1:N2"/>
    <x:mergeCell ref="A3:N3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4" hidden="0" customWidth="1"/>
    <x:col min="2" max="2" width="34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</x:cols>
  <x:sheetData>
    <x:row r="1" ht="24" customHeight="1">
      <x:c r="A1" s="4" t="str">
        <x:v>PAINEL | VISÃO EXECUTIVA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</x:row>
    <x:row r="2" ht="24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</x:row>
    <x:row r="3" ht="22" customHeight="1">
      <x:c r="A3" s="9" t="str">
        <x:v>Atualiza-se quando Premissas!C5 muda; dados sintéticos</x:v>
      </x:c>
      <x:c r="B3" s="9"/>
      <x:c r="C3" s="9"/>
      <x:c r="D3" s="9"/>
      <x:c r="E3" s="9"/>
      <x:c r="F3" s="9"/>
      <x:c r="G3" s="9"/>
      <x:c r="H3" s="9"/>
      <x:c r="I3" s="9"/>
      <x:c r="J3" s="9"/>
      <x:c r="K3" s="9"/>
      <x:c r="L3" s="9"/>
      <x:c r="M3" s="9"/>
      <x:c r="N3" s="9"/>
    </x:row>
    <x:row r="5" ht="23" customHeight="1">
      <x:c r="B5" s="20" t="str">
        <x:v>DESEMPENHO ANUAL</x:v>
      </x:c>
      <x:c r="C5" s="20"/>
      <x:c r="D5" s="20"/>
      <x:c r="E5" s="20"/>
      <x:c r="F5" s="20"/>
      <x:c r="G5" s="20"/>
      <x:c r="H5" s="20"/>
      <x:c r="I5" s="20"/>
      <x:c r="J5" s="20"/>
      <x:c r="K5" s="20"/>
      <x:c r="L5" s="20"/>
      <x:c r="M5" s="20"/>
      <x:c r="N5" s="20"/>
    </x:row>
    <x:row r="7" ht="24" customHeight="1">
      <x:c r="B7" t="str">
        <x:v>Receita anual</x:v>
      </x:c>
      <x:c r="C7" s="52" t="n">
        <x:f>SUM(DRE!C5:N5)</x:f>
        <x:v>2617667.919450781</x:v>
      </x:c>
    </x:row>
    <x:row r="8" ht="24" customHeight="1">
      <x:c r="B8" t="str">
        <x:v>EBITDA anual</x:v>
      </x:c>
      <x:c r="C8" s="52" t="n">
        <x:f>SUM(DRE!C8:N8)</x:f>
        <x:v>648720.9020045619</x:v>
      </x:c>
    </x:row>
    <x:row r="9" ht="24" customHeight="1">
      <x:c r="B9" t="str">
        <x:v>Margem EBITDA</x:v>
      </x:c>
      <x:c r="C9" s="53" t="n">
        <x:f>IF(C7=0,0,C8/C7)</x:f>
        <x:v>0.24782398759758326</x:v>
      </x:c>
    </x:row>
    <x:row r="10" ht="24" customHeight="1">
      <x:c r="B10" t="str">
        <x:v>Lucro líquido anual</x:v>
      </x:c>
      <x:c r="C10" s="52" t="n">
        <x:f>SUM(DRE!C14:N14)</x:f>
        <x:v>456030.6765034214</x:v>
      </x:c>
    </x:row>
    <x:row r="11" ht="24" customHeight="1">
      <x:c r="B11" t="str">
        <x:v>Caixa final do período</x:v>
      </x:c>
      <x:c r="C11" s="52" t="n">
        <x:f>'Fluxo de Caixa'!N14</x:f>
        <x:v>564405.3795851006</x:v>
      </x:c>
    </x:row>
    <x:row r="12" ht="24" customHeight="1">
      <x:c r="B12" t="str">
        <x:v>Mínimo de caixa mensal</x:v>
      </x:c>
      <x:c r="C12" s="52" t="n">
        <x:f>MIN('Fluxo de Caixa'!C14:N14)</x:f>
        <x:v>192665</x:v>
      </x:c>
    </x:row>
    <x:row r="13" ht="24" customHeight="1">
      <x:c r="B13" t="str">
        <x:v>Dívida final</x:v>
      </x:c>
      <x:c r="C13" s="52" t="n">
        <x:f>Balanço!N11</x:f>
        <x:v>26000</x:v>
      </x:c>
    </x:row>
    <x:row r="14" ht="24" customHeight="1">
      <x:c r="B14" t="str">
        <x:v>Patrimônio final</x:v>
      </x:c>
      <x:c r="C14" s="52" t="n">
        <x:f>Balanço!N13</x:f>
        <x:v>736030.6765034213</x:v>
      </x:c>
    </x:row>
    <x:row r="15" ht="24" customHeight="1">
      <x:c r="B15" t="str">
        <x:v>Máximo descasamento de balanço</x:v>
      </x:c>
      <x:c r="C15" s="52" t="n">
        <x:f>MAX(ABS(Balanço!C15),ABS(Balanço!D15),ABS(Balanço!E15),ABS(Balanço!F15),ABS(Balanço!G15),ABS(Balanço!H15),ABS(Balanço!I15),ABS(Balanço!J15),ABS(Balanço!K15),ABS(Balanço!L15),ABS(Balanço!M15),ABS(Balanço!N15))</x:f>
        <x:v>1.1641532182693481e-10</x:v>
      </x:c>
    </x:row>
    <x:row r="17">
      <x:c r="B17" t="str">
        <x:v>Cenário ativo</x:v>
      </x:c>
      <x:c r="C17" s="32" t="str">
        <x:f>Premissas!C5</x:f>
        <x:v>Base</x:v>
      </x:c>
    </x:row>
    <x:row r="19" ht="23" customHeight="1">
      <x:c r="B19" s="20" t="str">
        <x:v>DECISÕES E INTERPRETAÇÃO</x:v>
      </x:c>
      <x:c r="C19" s="20"/>
      <x:c r="D19" s="20"/>
      <x:c r="E19" s="20"/>
      <x:c r="F19" s="20"/>
      <x:c r="G19" s="20"/>
      <x:c r="H19" s="20"/>
      <x:c r="I19" s="20"/>
      <x:c r="J19" s="20"/>
      <x:c r="K19" s="20"/>
      <x:c r="L19" s="20"/>
      <x:c r="M19" s="20"/>
      <x:c r="N19" s="20"/>
    </x:row>
    <x:row r="21">
      <x:c r="B21" t="str">
        <x:v>Resultado não equivale a caixa: acompanhe recebíveis e fornecedores.</x:v>
      </x:c>
    </x:row>
    <x:row r="22">
      <x:c r="B22" t="str">
        <x:v>Um cenário de crescimento pode exigir capital de giro adicional.</x:v>
      </x:c>
    </x:row>
    <x:row r="23">
      <x:c r="B23" t="str">
        <x:v>Balanço deve conciliar em todos os meses (checagem ideal = zero).</x:v>
      </x:c>
    </x:row>
    <x:row r="24">
      <x:c r="B24" t="str">
        <x:v>Premissas são independentes de empresas, clientes e contratos reais.</x:v>
      </x:c>
    </x:row>
    <x:row r="28">
      <x:c r="C28" s="20" t="str">
        <x:v>JAN</x:v>
      </x:c>
      <x:c r="D28" s="20" t="str">
        <x:v>FEV</x:v>
      </x:c>
      <x:c r="E28" s="20" t="str">
        <x:v>MAR</x:v>
      </x:c>
      <x:c r="F28" s="20" t="str">
        <x:v>ABR</x:v>
      </x:c>
      <x:c r="G28" s="20" t="str">
        <x:v>MAI</x:v>
      </x:c>
      <x:c r="H28" s="20" t="str">
        <x:v>JUN</x:v>
      </x:c>
      <x:c r="I28" s="20" t="str">
        <x:v>JUL</x:v>
      </x:c>
      <x:c r="J28" s="20" t="str">
        <x:v>AGO</x:v>
      </x:c>
      <x:c r="K28" s="20" t="str">
        <x:v>SET</x:v>
      </x:c>
      <x:c r="L28" s="20" t="str">
        <x:v>OUT</x:v>
      </x:c>
      <x:c r="M28" s="20" t="str">
        <x:v>NOV</x:v>
      </x:c>
      <x:c r="N28" s="20" t="str">
        <x:v>DEZ</x:v>
      </x:c>
    </x:row>
    <x:row r="29">
      <x:c r="B29" t="str">
        <x:v>Receita mensal</x:v>
      </x:c>
      <x:c r="C29" s="40" t="n">
        <x:f>DRE!C5</x:f>
        <x:v>203000</x:v>
      </x:c>
      <x:c r="D29" s="40" t="n">
        <x:f>DRE!D5</x:f>
        <x:v>205940</x:v>
      </x:c>
      <x:c r="E29" s="40" t="n">
        <x:f>DRE!E5</x:f>
        <x:v>208821.2</x:v>
      </x:c>
      <x:c r="F29" s="40" t="n">
        <x:f>DRE!F5</x:f>
        <x:v>211644.776</x:v>
      </x:c>
      <x:c r="G29" s="40" t="n">
        <x:f>DRE!G5</x:f>
        <x:v>214411.88048</x:v>
      </x:c>
      <x:c r="H29" s="40" t="n">
        <x:f>DRE!H5</x:f>
        <x:v>217123.64287039998</x:v>
      </x:c>
      <x:c r="I29" s="40" t="n">
        <x:f>DRE!I5</x:f>
        <x:v>219781.17001299202</x:v>
      </x:c>
      <x:c r="J29" s="40" t="n">
        <x:f>DRE!J5</x:f>
        <x:v>222385.5466127322</x:v>
      </x:c>
      <x:c r="K29" s="40" t="n">
        <x:f>DRE!K5</x:f>
        <x:v>224937.83568047755</x:v>
      </x:c>
      <x:c r="L29" s="40" t="n">
        <x:f>DRE!L5</x:f>
        <x:v>227439.07896686802</x:v>
      </x:c>
      <x:c r="M29" s="40" t="n">
        <x:f>DRE!M5</x:f>
        <x:v>229890.29738753065</x:v>
      </x:c>
      <x:c r="N29" s="40" t="n">
        <x:f>DRE!N5</x:f>
        <x:v>232292.49143978005</x:v>
      </x:c>
    </x:row>
    <x:row r="30">
      <x:c r="B30" t="str">
        <x:v>Caixa de fechamento</x:v>
      </x:c>
      <x:c r="C30" s="40" t="n">
        <x:f>'Fluxo de Caixa'!C14</x:f>
        <x:v>192665</x:v>
      </x:c>
      <x:c r="D30" s="40" t="n">
        <x:f>'Fluxo de Caixa'!D14</x:f>
        <x:v>218954.19999999998</x:v>
      </x:c>
      <x:c r="E30" s="40" t="n">
        <x:f>'Fluxo de Caixa'!E14</x:f>
        <x:v>246835.41599999997</x:v>
      </x:c>
      <x:c r="F30" s="40" t="n">
        <x:f>'Fluxo de Caixa'!F14</x:f>
        <x:v>276277.10767999996</x:v>
      </x:c>
      <x:c r="G30" s="40" t="n">
        <x:f>'Fluxo de Caixa'!G14</x:f>
        <x:v>307248.3655264</x:v>
      </x:c>
      <x:c r="H30" s="40" t="n">
        <x:f>'Fluxo de Caixa'!H14</x:f>
        <x:v>339718.89821587194</x:v>
      </x:c>
      <x:c r="I30" s="40" t="n">
        <x:f>'Fluxo de Caixa'!I14</x:f>
        <x:v>373659.0202515545</x:v>
      </x:c>
      <x:c r="J30" s="40" t="n">
        <x:f>'Fluxo de Caixa'!J14</x:f>
        <x:v>409039.6398465234</x:v>
      </x:c>
      <x:c r="K30" s="40" t="n">
        <x:f>'Fluxo de Caixa'!K14</x:f>
        <x:v>445832.24704959296</x:v>
      </x:c>
      <x:c r="L30" s="40" t="n">
        <x:f>'Fluxo de Caixa'!L14</x:f>
        <x:v>484008.9021086011</x:v>
      </x:c>
      <x:c r="M30" s="40" t="n">
        <x:f>'Fluxo de Caixa'!M14</x:f>
        <x:v>523542.22406642913</x:v>
      </x:c>
      <x:c r="N30" s="40" t="n">
        <x:f>'Fluxo de Caixa'!N14</x:f>
        <x:v>564405.3795851006</x:v>
      </x:c>
    </x:row>
  </x:sheetData>
  <x:mergeCells>
    <x:mergeCell ref="A1:N2"/>
    <x:mergeCell ref="A3:N3"/>
    <x:mergeCell ref="B5:N5"/>
    <x:mergeCell ref="B19:N19"/>
    <x:mergeCell ref="B21:M21"/>
    <x:mergeCell ref="B22:M22"/>
    <x:mergeCell ref="B23:M23"/>
    <x:mergeCell ref="B24:M24"/>
  </x:mergeCells>
  <x:pageMargins left="0.7" right="0.7" top="0.75" bottom="0.75" header="0.3" footer="0.3"/>
  <x:drawing xmlns:r="http://schemas.openxmlformats.org/officeDocument/2006/relationships" r:id="R79149110cc4344a0"/>
</x:worksheet>
</file>